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Regneark\"/>
    </mc:Choice>
  </mc:AlternateContent>
  <xr:revisionPtr revIDLastSave="0" documentId="13_ncr:1_{E47F2F09-C9CA-4CB3-AB0F-37A73E25E33D}" xr6:coauthVersionLast="47" xr6:coauthVersionMax="47" xr10:uidLastSave="{00000000-0000-0000-0000-000000000000}"/>
  <bookViews>
    <workbookView xWindow="-120" yWindow="-120" windowWidth="29040" windowHeight="15720" xr2:uid="{00000000-000D-0000-FFFF-FFFF00000000}"/>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91029"/>
  <webPublishing vml="1" allowPng="1" targetScreenSize="1024x768"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AB114" i="7" s="1"/>
  <c r="G114" i="7" s="1"/>
  <c r="F110" i="7"/>
  <c r="F105" i="7"/>
  <c r="AB105" i="7" s="1"/>
  <c r="G105" i="7" s="1"/>
  <c r="F90" i="7"/>
  <c r="F86" i="7"/>
  <c r="AB86" i="7" s="1"/>
  <c r="G86" i="7" s="1"/>
  <c r="F79" i="7"/>
  <c r="G102" i="7"/>
  <c r="G128" i="7"/>
  <c r="G127" i="7"/>
  <c r="G124" i="7"/>
  <c r="G123" i="7"/>
  <c r="G122" i="7"/>
  <c r="G119" i="7"/>
  <c r="G118" i="7"/>
  <c r="G117" i="7"/>
  <c r="G116" i="7"/>
  <c r="G113" i="7"/>
  <c r="G112" i="7"/>
  <c r="G109" i="7"/>
  <c r="G108" i="7"/>
  <c r="G107" i="7"/>
  <c r="G103" i="7"/>
  <c r="G101" i="7"/>
  <c r="G92" i="7"/>
  <c r="G89" i="7"/>
  <c r="G88" i="7"/>
  <c r="G85" i="7"/>
  <c r="G84" i="7"/>
  <c r="G83" i="7"/>
  <c r="G82" i="7"/>
  <c r="G81" i="7"/>
  <c r="G78" i="7"/>
  <c r="F94" i="7" l="1"/>
  <c r="AB131" i="7"/>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F58" i="8"/>
  <c r="G58" i="8" s="1"/>
  <c r="H58" i="8" s="1"/>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F50" i="8"/>
  <c r="G50" i="8" s="1"/>
  <c r="E50" i="8"/>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J42" i="8" s="1"/>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F26" i="8"/>
  <c r="G26" i="8" s="1"/>
  <c r="H26" i="8" s="1"/>
  <c r="E26" i="8"/>
  <c r="J26" i="8" s="1"/>
  <c r="F25" i="8"/>
  <c r="G25" i="8" s="1"/>
  <c r="H25" i="8" s="1"/>
  <c r="E25" i="8"/>
  <c r="F24" i="8"/>
  <c r="G24" i="8" s="1"/>
  <c r="H24" i="8" s="1"/>
  <c r="E24" i="8"/>
  <c r="F23" i="8"/>
  <c r="G23" i="8" s="1"/>
  <c r="H23" i="8" s="1"/>
  <c r="E23" i="8"/>
  <c r="F22" i="8"/>
  <c r="G22" i="8" s="1"/>
  <c r="H22" i="8" s="1"/>
  <c r="E22" i="8"/>
  <c r="F21" i="8"/>
  <c r="G21" i="8" s="1"/>
  <c r="H21" i="8" s="1"/>
  <c r="E21" i="8"/>
  <c r="F20" i="8"/>
  <c r="G20" i="8" s="1"/>
  <c r="H20" i="8" s="1"/>
  <c r="E20" i="8"/>
  <c r="F19" i="8"/>
  <c r="G19" i="8" s="1"/>
  <c r="H19" i="8" s="1"/>
  <c r="E19" i="8"/>
  <c r="F18" i="8"/>
  <c r="G18" i="8" s="1"/>
  <c r="H18" i="8" s="1"/>
  <c r="E18" i="8"/>
  <c r="J18" i="8" s="1"/>
  <c r="F17" i="8"/>
  <c r="G17" i="8" s="1"/>
  <c r="E17" i="8"/>
  <c r="F16" i="8"/>
  <c r="G16" i="8" s="1"/>
  <c r="H16" i="8" s="1"/>
  <c r="E16" i="8"/>
  <c r="F15" i="8"/>
  <c r="G15" i="8" s="1"/>
  <c r="H15" i="8" s="1"/>
  <c r="E15" i="8"/>
  <c r="F14" i="8"/>
  <c r="G14" i="8" s="1"/>
  <c r="H14" i="8" s="1"/>
  <c r="E14" i="8"/>
  <c r="J14" i="8" s="1"/>
  <c r="F13" i="8"/>
  <c r="G13" i="8" s="1"/>
  <c r="E13" i="8"/>
  <c r="F12" i="8"/>
  <c r="G12" i="8" s="1"/>
  <c r="E12" i="8"/>
  <c r="J12" i="8" s="1"/>
  <c r="F11" i="8"/>
  <c r="G11" i="8" s="1"/>
  <c r="H11" i="8" s="1"/>
  <c r="E11" i="8"/>
  <c r="F10" i="8"/>
  <c r="G10" i="8" s="1"/>
  <c r="H10" i="8" s="1"/>
  <c r="E10" i="8"/>
  <c r="F9" i="8"/>
  <c r="G9" i="8" s="1"/>
  <c r="H9" i="8" s="1"/>
  <c r="E9" i="8"/>
  <c r="F8" i="8"/>
  <c r="G8" i="8" s="1"/>
  <c r="H8" i="8" s="1"/>
  <c r="E8" i="8"/>
  <c r="F7" i="8"/>
  <c r="G7" i="8" s="1"/>
  <c r="H7" i="8" s="1"/>
  <c r="E7" i="8"/>
  <c r="F6" i="8"/>
  <c r="G6" i="8" s="1"/>
  <c r="H6" i="8" s="1"/>
  <c r="E6" i="8"/>
  <c r="J6" i="8" s="1"/>
  <c r="F5" i="8"/>
  <c r="G5" i="8" s="1"/>
  <c r="E5" i="8"/>
  <c r="J5" i="8" s="1"/>
  <c r="F4" i="8"/>
  <c r="G4" i="8" s="1"/>
  <c r="E4" i="8"/>
  <c r="F3" i="8"/>
  <c r="G3" i="8" s="1"/>
  <c r="E3" i="8"/>
  <c r="J3" i="8" s="1"/>
  <c r="J19" i="8" l="1"/>
  <c r="J50" i="8"/>
  <c r="J51" i="8"/>
  <c r="J4" i="8"/>
  <c r="J22" i="8"/>
  <c r="J27" i="8"/>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P4" i="8" s="1"/>
  <c r="H12" i="8"/>
  <c r="L12" i="8" s="1"/>
  <c r="P12" i="8" s="1"/>
  <c r="J8" i="8"/>
  <c r="J9" i="8"/>
  <c r="P9" i="8" s="1"/>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L16" i="8"/>
  <c r="H3" i="8"/>
  <c r="L3" i="8" s="1"/>
  <c r="P3" i="8" s="1"/>
  <c r="J7" i="8"/>
  <c r="J15" i="8"/>
  <c r="J20" i="8"/>
  <c r="J24" i="8"/>
  <c r="J28" i="8"/>
  <c r="J32" i="8"/>
  <c r="J36" i="8"/>
  <c r="J40" i="8"/>
  <c r="J44" i="8"/>
  <c r="J48" i="8"/>
  <c r="J52" i="8"/>
  <c r="J56" i="8"/>
  <c r="J60" i="8"/>
  <c r="J64" i="8"/>
  <c r="J68" i="8"/>
  <c r="J72" i="8"/>
  <c r="L6" i="8"/>
  <c r="P6" i="8" s="1"/>
  <c r="L14" i="8"/>
  <c r="P14" i="8" s="1"/>
  <c r="L10" i="8"/>
  <c r="L7" i="8"/>
  <c r="L11" i="8"/>
  <c r="L15" i="8"/>
  <c r="H17" i="8"/>
  <c r="L17" i="8" s="1"/>
  <c r="L19" i="8"/>
  <c r="P19" i="8" s="1"/>
  <c r="L20" i="8"/>
  <c r="L21" i="8"/>
  <c r="P21" i="8" s="1"/>
  <c r="L22" i="8"/>
  <c r="P22" i="8" s="1"/>
  <c r="L23" i="8"/>
  <c r="L24" i="8"/>
  <c r="L40" i="8"/>
  <c r="P40" i="8" s="1"/>
  <c r="L41" i="8"/>
  <c r="L42" i="8"/>
  <c r="P42" i="8" s="1"/>
  <c r="L43" i="8"/>
  <c r="P43" i="8" s="1"/>
  <c r="L44" i="8"/>
  <c r="L46" i="8"/>
  <c r="P46" i="8" s="1"/>
  <c r="L47" i="8"/>
  <c r="L48" i="8"/>
  <c r="L56" i="8"/>
  <c r="P56" i="8" s="1"/>
  <c r="L57" i="8"/>
  <c r="L58" i="8"/>
  <c r="P58" i="8" s="1"/>
  <c r="L59" i="8"/>
  <c r="P59" i="8" s="1"/>
  <c r="L60" i="8"/>
  <c r="L61" i="8"/>
  <c r="L62" i="8"/>
  <c r="L64" i="8"/>
  <c r="L66" i="8"/>
  <c r="P66" i="8" s="1"/>
  <c r="L68" i="8"/>
  <c r="L70" i="8"/>
  <c r="P70" i="8" s="1"/>
  <c r="L72" i="8"/>
  <c r="L74" i="8"/>
  <c r="P74" i="8" s="1"/>
  <c r="J76" i="8"/>
  <c r="H77" i="8"/>
  <c r="L77" i="8"/>
  <c r="P77" i="8" s="1"/>
  <c r="J80" i="8"/>
  <c r="H81" i="8"/>
  <c r="L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P27" i="8" s="1"/>
  <c r="L28" i="8"/>
  <c r="L35" i="8"/>
  <c r="P35" i="8" s="1"/>
  <c r="L36" i="8"/>
  <c r="L37" i="8"/>
  <c r="P37" i="8" s="1"/>
  <c r="L38" i="8"/>
  <c r="P38" i="8" s="1"/>
  <c r="L39" i="8"/>
  <c r="L45" i="8"/>
  <c r="P45" i="8" s="1"/>
  <c r="L49" i="8"/>
  <c r="L51" i="8"/>
  <c r="P51" i="8" s="1"/>
  <c r="L52" i="8"/>
  <c r="L53" i="8"/>
  <c r="L54" i="8"/>
  <c r="P54" i="8" s="1"/>
  <c r="L55" i="8"/>
  <c r="P55" i="8" s="1"/>
  <c r="H80" i="8"/>
  <c r="L80" i="8" s="1"/>
  <c r="H88" i="8"/>
  <c r="L88" i="8" s="1"/>
  <c r="H29" i="8"/>
  <c r="L29" i="8" s="1"/>
  <c r="P29" i="8" s="1"/>
  <c r="H30" i="8"/>
  <c r="L30" i="8" s="1"/>
  <c r="H31" i="8"/>
  <c r="L31" i="8" s="1"/>
  <c r="H32" i="8"/>
  <c r="L32" i="8" s="1"/>
  <c r="H33" i="8"/>
  <c r="L33" i="8" s="1"/>
  <c r="P33" i="8" s="1"/>
  <c r="H34" i="8"/>
  <c r="L34" i="8" s="1"/>
  <c r="P34" i="8" s="1"/>
  <c r="H50" i="8"/>
  <c r="L50" i="8" s="1"/>
  <c r="P50" i="8" s="1"/>
  <c r="H63" i="8"/>
  <c r="L63" i="8" s="1"/>
  <c r="P63" i="8" s="1"/>
  <c r="L65" i="8"/>
  <c r="L67" i="8"/>
  <c r="L69" i="8"/>
  <c r="L71" i="8"/>
  <c r="P71" i="8" s="1"/>
  <c r="L73" i="8"/>
  <c r="H75" i="8"/>
  <c r="L75" i="8" s="1"/>
  <c r="P75" i="8" s="1"/>
  <c r="J78" i="8"/>
  <c r="H79" i="8"/>
  <c r="L79" i="8" s="1"/>
  <c r="P79" i="8" s="1"/>
  <c r="J82" i="8"/>
  <c r="H83" i="8"/>
  <c r="L83" i="8" s="1"/>
  <c r="J85" i="8"/>
  <c r="P85" i="8" s="1"/>
  <c r="J87" i="8"/>
  <c r="P87" i="8" s="1"/>
  <c r="J92" i="8"/>
  <c r="J99" i="8"/>
  <c r="P99" i="8" s="1"/>
  <c r="J101" i="8"/>
  <c r="J108" i="8"/>
  <c r="P108" i="8" s="1"/>
  <c r="J110" i="8"/>
  <c r="H115" i="8"/>
  <c r="L115" i="8" s="1"/>
  <c r="P115" i="8" s="1"/>
  <c r="J117" i="8"/>
  <c r="P117" i="8" s="1"/>
  <c r="H76" i="8"/>
  <c r="L76" i="8" s="1"/>
  <c r="H84" i="8"/>
  <c r="L84" i="8" s="1"/>
  <c r="H78" i="8"/>
  <c r="L78" i="8" s="1"/>
  <c r="H82" i="8"/>
  <c r="L82" i="8" s="1"/>
  <c r="H92" i="8"/>
  <c r="L92" i="8" s="1"/>
  <c r="H101" i="8"/>
  <c r="L101" i="8"/>
  <c r="H110" i="8"/>
  <c r="L110" i="8" s="1"/>
  <c r="P48" i="8" l="1"/>
  <c r="P24" i="8"/>
  <c r="P83" i="8"/>
  <c r="P49" i="8"/>
  <c r="P32" i="8"/>
  <c r="P68" i="8"/>
  <c r="P67" i="8"/>
  <c r="P11" i="8"/>
  <c r="P81" i="8"/>
  <c r="P61" i="8"/>
  <c r="P30" i="8"/>
  <c r="P72" i="8"/>
  <c r="P36" i="8"/>
  <c r="P15" i="8"/>
  <c r="P64" i="8"/>
  <c r="P65" i="8"/>
  <c r="P52" i="8"/>
  <c r="P31" i="8"/>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<sst xmlns="http://schemas.openxmlformats.org/spreadsheetml/2006/main" count="864" uniqueCount="641">
  <si>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</si>
  <si>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</si>
  <si>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</si>
  <si>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</si>
  <si>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</si>
  <si>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</si>
  <si>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</si>
  <si>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</si>
  <si>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</si>
  <si>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</si>
  <si>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</si>
  <si>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</si>
  <si>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</si>
  <si>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</si>
  <si>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</si>
  <si>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</si>
  <si>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</si>
  <si>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</si>
  <si>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</si>
  <si>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</si>
  <si>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</si>
  <si>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</si>
  <si>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</si>
  <si>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</si>
  <si>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</si>
  <si>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</si>
  <si>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</si>
  <si>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</si>
  <si>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</si>
  <si>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</si>
  <si>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</si>
  <si>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</si>
  <si>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</si>
  <si>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</si>
  <si>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</si>
  <si>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</si>
  <si>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</si>
  <si>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</si>
  <si>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</si>
  <si>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</si>
  <si>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</si>
  <si>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</si>
  <si>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</si>
  <si>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</si>
  <si>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</si>
  <si>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</si>
  <si>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</si>
  <si>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</si>
  <si>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</si>
  <si>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</si>
  <si>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</si>
  <si>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</si>
  <si>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</si>
  <si>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</si>
  <si>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</si>
  <si>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</si>
  <si>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</si>
  <si>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</si>
  <si>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</si>
  <si>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</si>
  <si>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</si>
  <si>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</si>
  <si>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</si>
  <si>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</si>
  <si>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</si>
  <si>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</si>
  <si>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</si>
  <si>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</si>
  <si>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</si>
  <si>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</si>
  <si>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</si>
  <si>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</si>
  <si>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</si>
  <si>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</si>
  <si>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</si>
  <si>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</si>
  <si>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</si>
  <si>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</si>
  <si>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</si>
  <si>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</si>
  <si>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</si>
  <si>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</si>
  <si>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</si>
  <si>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</si>
  <si>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</si>
  <si>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</si>
  <si>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</si>
  <si>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</si>
  <si>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</si>
  <si>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</si>
  <si>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</si>
  <si>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</si>
  <si>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</si>
  <si>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</si>
  <si>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</si>
  <si>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</si>
  <si>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</si>
  <si>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</si>
  <si>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</si>
  <si>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</si>
  <si>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</si>
  <si>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</si>
  <si>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</si>
  <si>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</si>
  <si>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</si>
  <si>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</si>
  <si>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</si>
  <si>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</si>
  <si>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</si>
  <si>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</si>
  <si>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</si>
  <si>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</si>
  <si>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</si>
  <si>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</si>
  <si>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</si>
  <si>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</si>
  <si>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</si>
  <si>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</si>
  <si>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</si>
  <si>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</si>
  <si>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</si>
  <si>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</si>
  <si>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</si>
  <si>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</si>
  <si>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</si>
  <si>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</si>
  <si>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</si>
  <si>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</si>
  <si>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</si>
  <si>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</si>
  <si>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</si>
  <si>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</si>
  <si>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</si>
  <si>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</si>
  <si>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</si>
  <si>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</si>
  <si>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</si>
  <si>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</si>
  <si>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</si>
  <si>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</si>
  <si>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</si>
  <si>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</si>
  <si>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</si>
  <si>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</si>
  <si>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</si>
  <si>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</si>
  <si>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</si>
  <si>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</si>
  <si>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</si>
  <si>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</si>
  <si>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</si>
  <si>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</si>
  <si>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</si>
  <si>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</si>
  <si>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</si>
  <si>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</si>
  <si>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</si>
  <si>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</si>
  <si>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</si>
  <si>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</si>
  <si>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</si>
  <si>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</si>
  <si>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</si>
  <si>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</si>
  <si>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</si>
  <si>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</si>
  <si>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</si>
  <si>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</si>
  <si>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</si>
  <si>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</si>
  <si>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</si>
  <si>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</si>
  <si>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</si>
  <si>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</si>
  <si>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</si>
  <si>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</si>
  <si>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</si>
  <si>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</si>
  <si>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</si>
  <si>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</si>
  <si>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</si>
  <si>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</si>
  <si>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</si>
  <si>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</si>
  <si>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</si>
  <si>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</si>
  <si>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</si>
  <si>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</si>
  <si>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</si>
  <si>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</si>
  <si>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</si>
  <si>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</si>
  <si>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</si>
  <si>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</si>
  <si>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</si>
  <si>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</si>
  <si>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</si>
  <si>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</si>
  <si>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</si>
  <si>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</si>
  <si>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</si>
  <si>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</si>
  <si>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</si>
  <si>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</si>
  <si>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</si>
  <si>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</si>
  <si>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</si>
  <si>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</si>
  <si>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</si>
  <si>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</si>
  <si>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</si>
  <si>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</si>
  <si>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</si>
  <si>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</si>
  <si>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</si>
  <si>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</si>
  <si>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</si>
  <si>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</si>
  <si>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</si>
  <si>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</si>
  <si>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</si>
  <si>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</si>
  <si>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</si>
  <si>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</si>
  <si>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</si>
  <si>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</si>
  <si>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</si>
  <si>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</si>
  <si>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</si>
  <si>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</si>
  <si>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</si>
  <si>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</si>
  <si>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</si>
  <si>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</si>
  <si>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</si>
  <si>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</si>
  <si>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</si>
  <si>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</si>
  <si>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</si>
  <si>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</si>
  <si>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</si>
  <si>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</si>
  <si>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</si>
  <si>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</si>
  <si>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</si>
  <si>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</si>
  <si>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</si>
  <si>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</si>
  <si>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</si>
  <si>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</si>
  <si>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</si>
  <si>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</si>
  <si>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</si>
  <si>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</si>
  <si>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</si>
  <si>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</si>
  <si>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</si>
  <si>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</si>
  <si>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</si>
  <si>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</si>
  <si>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</si>
  <si>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</si>
  <si>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</si>
  <si>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</si>
  <si>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</si>
  <si>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</si>
  <si>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</si>
  <si>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</si>
  <si>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</si>
  <si>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</si>
  <si>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</si>
  <si>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</si>
  <si>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</si>
  <si>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</si>
  <si>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</si>
  <si>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</si>
  <si>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</si>
  <si>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</si>
  <si>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</si>
  <si>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</si>
  <si>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</si>
  <si>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</si>
  <si>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</si>
  <si>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</si>
  <si>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</si>
  <si>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</si>
  <si>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</si>
  <si>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</si>
  <si>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</si>
  <si>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</si>
  <si>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</si>
  <si>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Egenkapital ultimo (+/-)</t>
  </si>
  <si>
    <t>DKK</t>
  </si>
  <si>
    <t xml:space="preserve"> 1000--&gt;</t>
  </si>
  <si>
    <t>test@test.dk</t>
  </si>
  <si>
    <t>Figur A</t>
  </si>
  <si>
    <t>Figure A</t>
  </si>
  <si>
    <t>Arbejde udført for egen regning og opført under aktiver som tilgang</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</si>
  <si>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</si>
  <si>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</si>
  <si>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</si>
  <si>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</si>
  <si>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</si>
  <si>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</si>
  <si>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</si>
  <si>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</si>
  <si>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</si>
  <si>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</si>
  <si>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</si>
  <si>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</si>
  <si>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</si>
  <si>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</si>
  <si>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</si>
  <si>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</si>
  <si>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</si>
  <si>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</si>
  <si>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</si>
  <si>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</si>
  <si>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Eksterne omkostninger i øvrigt (bortset fra poster af sekundær karakter)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</si>
  <si>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</si>
  <si>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</si>
  <si>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</si>
  <si>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</si>
  <si>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</si>
  <si>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</si>
  <si>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</si>
  <si>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</si>
  <si>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</si>
  <si>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</si>
  <si>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</si>
  <si>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2.1 Virk.dk - Regnskabsstatistik</t>
  </si>
  <si>
    <r>
      <t xml:space="preserve"> </t>
    </r>
    <r>
      <rPr>
        <b/>
        <i/>
        <sz val="11"/>
        <rFont val="Calibri"/>
        <family val="2"/>
      </rPr>
      <t xml:space="preserve">Regnskabsstatistik til Danmarks Statistik </t>
    </r>
  </si>
  <si>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</si>
  <si>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</si>
  <si>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</si>
  <si>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</si>
  <si>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</si>
  <si>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</si>
  <si>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</si>
  <si>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</si>
  <si>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</si>
  <si>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</si>
  <si>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</si>
  <si>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</si>
  <si>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</si>
  <si>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</si>
  <si>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</si>
  <si>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</si>
  <si>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</si>
  <si>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</si>
  <si>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</si>
  <si>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</si>
  <si>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</si>
  <si>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</si>
  <si>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</si>
  <si>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</si>
  <si>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</si>
  <si>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</si>
  <si>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</si>
  <si>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</si>
  <si>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</si>
  <si>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</si>
  <si>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</si>
  <si>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</si>
  <si>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</si>
  <si>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</si>
  <si>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</si>
  <si>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</si>
  <si>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</si>
  <si>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</si>
  <si>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</si>
  <si>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</si>
  <si>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</si>
  <si>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</si>
  <si>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</si>
  <si>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</si>
  <si>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</si>
  <si>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</si>
  <si>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</si>
  <si>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</si>
  <si>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</si>
  <si>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Other external costs (excluding items of secondary nature)</t>
  </si>
  <si>
    <t>Udgifter til køretøjer, reparation, vedligeholdelse, rengøring, uddannelse, arbejdstøj, kontorartikler, telefon, revisor , forsikringer o.l.</t>
  </si>
  <si>
    <t xml:space="preserve">Vehicle expenses, repairs, maintenance, royalties, licences, training, work clothes, office supplies, telephone, insurance etc. and services such as accountants and lawyers.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</si>
  <si>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</si>
  <si>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</si>
  <si>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</si>
  <si>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</si>
  <si>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</si>
  <si>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</si>
  <si>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</si>
  <si>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</si>
  <si>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</si>
  <si>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</si>
  <si>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</si>
  <si>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</si>
  <si>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</si>
  <si>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</si>
  <si>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</si>
  <si>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</si>
  <si>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</si>
  <si>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</si>
  <si>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</si>
  <si>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</si>
  <si>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</si>
  <si>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</si>
  <si>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</si>
  <si>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</si>
  <si>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</si>
  <si>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</si>
  <si>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</si>
  <si>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</si>
  <si>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</si>
  <si>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</si>
  <si>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</si>
  <si>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</si>
  <si>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</si>
  <si>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</si>
  <si>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</si>
  <si>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</si>
  <si>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</si>
  <si>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</si>
  <si>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</si>
  <si>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</si>
  <si>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</si>
  <si>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</si>
  <si>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</si>
  <si>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</si>
  <si>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</si>
  <si>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</si>
  <si>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</si>
  <si>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</si>
  <si>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</si>
  <si>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</si>
  <si>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</si>
  <si>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</si>
  <si>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</si>
  <si>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</si>
  <si>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</si>
  <si>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</si>
  <si>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</si>
  <si>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</si>
  <si>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</si>
  <si>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</si>
  <si>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</si>
  <si>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</si>
  <si>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</si>
  <si>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</si>
  <si>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</si>
  <si>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</si>
  <si>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</si>
  <si>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</si>
  <si>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</si>
  <si>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</si>
  <si>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</si>
  <si>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</si>
  <si>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</si>
  <si>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</si>
  <si>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</si>
  <si>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</si>
  <si>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</si>
  <si>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</si>
  <si>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</si>
  <si>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</si>
  <si>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</si>
  <si>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</si>
  <si>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</si>
  <si>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</si>
  <si>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</si>
  <si>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</si>
  <si>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</si>
  <si>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</si>
  <si>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</si>
  <si>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</si>
  <si>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</si>
  <si>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</si>
  <si>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</si>
  <si>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</si>
  <si>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</si>
  <si>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</si>
  <si>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</si>
  <si>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</si>
  <si>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</si>
  <si>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</si>
  <si>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</si>
  <si>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</si>
  <si>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</si>
  <si>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</si>
  <si>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</si>
  <si>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</si>
  <si>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</si>
  <si>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</si>
  <si>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</si>
  <si>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</si>
  <si>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</si>
  <si>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</si>
  <si>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</si>
  <si>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</si>
  <si>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</si>
  <si>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</si>
  <si>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</si>
  <si>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</si>
  <si>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</si>
  <si>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</si>
  <si>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</si>
  <si>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</si>
  <si>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</si>
  <si>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</si>
  <si>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</si>
  <si>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</si>
  <si>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</si>
  <si>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</si>
  <si>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</si>
  <si>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</si>
  <si>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</si>
  <si>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</si>
  <si>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</si>
  <si>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</si>
  <si>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</si>
  <si>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</si>
  <si>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</si>
  <si>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</si>
  <si>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</si>
  <si>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</si>
  <si>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</si>
  <si>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</si>
  <si>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</si>
  <si>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</si>
  <si>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</si>
  <si>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</si>
  <si>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</si>
  <si>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</si>
  <si>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</si>
  <si>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</si>
  <si>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</si>
  <si>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</si>
  <si>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</si>
  <si>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</si>
  <si>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</si>
  <si>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</si>
  <si>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</si>
  <si>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</si>
  <si>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</si>
  <si>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</si>
  <si>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</si>
  <si>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</si>
  <si>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</si>
  <si>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</si>
  <si>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</si>
  <si>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</si>
  <si>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</si>
  <si>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</si>
  <si>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</si>
  <si>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</si>
  <si>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</si>
  <si>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</si>
  <si>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</si>
  <si>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</si>
  <si>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</si>
  <si>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</si>
  <si>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</si>
  <si>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</si>
  <si>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</si>
  <si>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</si>
  <si>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</si>
  <si>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</si>
  <si>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</si>
  <si>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1. How to create and save an XBRL file</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</si>
  <si>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</si>
  <si>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</si>
  <si>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</si>
  <si>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t>Filen bliver afvist, hvis filen ikke er gemt med en UTF-8 kodning.</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</si>
  <si>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</si>
  <si>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</si>
  <si>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</si>
  <si>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</si>
  <si>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</si>
  <si>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</si>
  <si>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</si>
  <si>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</si>
  <si>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</si>
  <si>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</si>
  <si>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Afslutningsvis får du en kvittering.</t>
  </si>
  <si>
    <t>Gå ind på vores hjemmeside:</t>
  </si>
  <si>
    <t>Go to our homepage:</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</si>
  <si>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</si>
  <si>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</si>
  <si>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</si>
  <si>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</si>
  <si>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</si>
  <si>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</si>
  <si>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</si>
  <si>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</si>
  <si>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</si>
  <si>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</si>
  <si>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</si>
  <si>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</si>
  <si>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</si>
  <si>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</si>
  <si>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</si>
  <si>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</si>
  <si>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</si>
  <si>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</si>
  <si>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</si>
  <si>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</si>
  <si>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</si>
  <si>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</si>
  <si>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</si>
  <si>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</si>
  <si>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</si>
  <si>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</si>
  <si>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</si>
  <si>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</si>
  <si>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</si>
  <si>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</si>
  <si>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</si>
  <si>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</si>
  <si>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</si>
  <si>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</si>
  <si>
    <t>2025-01-01</t>
  </si>
  <si>
    <t>2025-12-31</t>
  </si>
  <si>
    <t>Business accounts statistics 2025</t>
  </si>
  <si>
    <t>Regnskabsstatistik 2025</t>
  </si>
  <si>
    <t>2026-05-01</t>
  </si>
  <si>
    <t>Choose the ¨REPORT VIA XBRL FORMAT¨ button:</t>
  </si>
  <si>
    <t>Start indberetning med XBRL via ¨INDBERET XBRL-FIL¨ knappen:</t>
  </si>
  <si>
    <t>Udfyld indberetningsskemaet i fanen " Regnskabsstatistik". Alle de grå felter skal udfyldes.</t>
  </si>
  <si>
    <t>Fill in the reporting form in the "Regnskabsstatistik" worksheet. Make sure that all of the gray cells are filled in.</t>
  </si>
  <si>
    <t>OBS: Har du selv dannet XBRL-filen via dette regneark, skal du trykke på "Alle filer" for at kunne se filen.</t>
  </si>
  <si>
    <t>2.3 Test XBRL-fil og indsend indberetning</t>
  </si>
  <si>
    <t xml:space="preserve">You will receive a receipt once the report has been submitted. </t>
  </si>
  <si>
    <t>2.2 Upload XBRL-fil</t>
  </si>
  <si>
    <r>
      <t>OBS! Benyttes f.eks. Notesblok/Notepad til at danne XBRL-filen, skal filen gemmes med</t>
    </r>
    <r>
      <rPr>
        <b/>
        <sz val="11"/>
        <color rgb="FF000000"/>
        <rFont val="Calibri"/>
        <family val="2"/>
      </rPr>
      <t xml:space="preserve"> kodning "UTF-8"</t>
    </r>
    <r>
      <rPr>
        <sz val="11"/>
        <color rgb="FF000000"/>
        <rFont val="Calibri"/>
        <family val="2"/>
        <scheme val="minor"/>
      </rPr>
      <t xml:space="preserve"> - se figur A nedenfor.</t>
    </r>
  </si>
  <si>
    <t>1. Dan og gem XBRL-fil</t>
  </si>
  <si>
    <t>XBRL upload instructions</t>
  </si>
  <si>
    <t>Kopier kolonne P til f. eks. Notesblok/Notepad og gem den, så er XBRL-filen dannet.</t>
  </si>
  <si>
    <t>•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t>
  </si>
  <si>
    <t>Other external costs 
• Vehicle expenses, repairs, maintenance, royalties, cleaning, training, work clothes, office supplies, telephone, insurance, advertising, business travel, entertainment, etc. and services such as accountants, solicitors and lawyers.</t>
  </si>
  <si>
    <t>Eksterne omkostninger i øvrigt 
• Udgifter til køretøjer, reparation, vedligeholdelse, royalties, rengøring, uddannelse, arbejdstøj, kontorartikler, telefon, revisor, advokat, forsikring, reklame, forretningsrejser, repræsentation o.l.</t>
  </si>
  <si>
    <t>Consolidation i.e. profit retained (+) or loss sustained (-)</t>
  </si>
  <si>
    <t>Må ikke indeholde ¨&amp;¨ tegn/Cannot contain character ¨&amp;¨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</si>
</sst>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258">
    <xf numFmtId="0" fontId="0" fillId="0" borderId="0" xfId="0"/>
    <xf numFmtId="0" fontId="6" fillId="4" borderId="1" xfId="0" applyFont="1" applyFill="1" applyBorder="1"/>
    <xf numFmtId="0" fontId="6" fillId="0" borderId="0" xfId="0" applyFont="1"/>
    <xf numFmtId="0" fontId="6" fillId="0" borderId="3" xfId="0" applyFont="1" applyBorder="1"/>
    <xf numFmtId="0" fontId="8" fillId="0" borderId="0" xfId="0" applyFont="1"/>
    <xf numFmtId="0" fontId="8" fillId="0" borderId="0" xfId="0" applyFont="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2" xfId="0" applyFont="1" applyBorder="1" applyAlignment="1">
      <alignment horizontal="right"/>
    </xf>
    <xf numFmtId="0" fontId="8" fillId="0" borderId="2" xfId="0" applyFont="1" applyBorder="1"/>
    <xf numFmtId="0" fontId="5" fillId="5" borderId="7" xfId="0" applyFont="1" applyFill="1" applyBorder="1" applyAlignment="1">
      <alignment horizontal="left" wrapText="1" indent="1"/>
    </xf>
    <xf numFmtId="0" fontId="6" fillId="4" borderId="3" xfId="0" applyFont="1" applyFill="1" applyBorder="1"/>
    <xf numFmtId="0" fontId="8" fillId="4" borderId="4" xfId="0" applyFont="1" applyFill="1" applyBorder="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Border="1"/>
    <xf numFmtId="0" fontId="12" fillId="0" borderId="4" xfId="0" applyFont="1" applyBorder="1"/>
    <xf numFmtId="0" fontId="8" fillId="0" borderId="4" xfId="0" applyFont="1" applyBorder="1"/>
    <xf numFmtId="0" fontId="6" fillId="0" borderId="3" xfId="0" quotePrefix="1" applyFont="1" applyBorder="1"/>
    <xf numFmtId="0" fontId="6" fillId="0" borderId="4" xfId="0" applyFont="1" applyBorder="1"/>
    <xf numFmtId="0" fontId="6" fillId="4" borderId="3" xfId="0" quotePrefix="1" applyFont="1" applyFill="1" applyBorder="1"/>
    <xf numFmtId="0" fontId="11" fillId="4" borderId="1" xfId="0" applyFont="1" applyFill="1" applyBorder="1"/>
    <xf numFmtId="0" fontId="6" fillId="0" borderId="8" xfId="0" applyFont="1" applyBorder="1"/>
    <xf numFmtId="0" fontId="6" fillId="0" borderId="9" xfId="0" applyFont="1" applyBorder="1"/>
    <xf numFmtId="0" fontId="6" fillId="0" borderId="9" xfId="0" applyFont="1" applyBorder="1" applyAlignment="1">
      <alignment horizontal="right"/>
    </xf>
    <xf numFmtId="0" fontId="6" fillId="0" borderId="10" xfId="0" applyFont="1" applyBorder="1" applyAlignment="1">
      <alignment horizontal="right"/>
    </xf>
    <xf numFmtId="0" fontId="6" fillId="0" borderId="10" xfId="0" applyFont="1" applyBorder="1"/>
    <xf numFmtId="0" fontId="6" fillId="3" borderId="11" xfId="0" applyFont="1" applyFill="1" applyBorder="1"/>
    <xf numFmtId="0" fontId="6" fillId="0" borderId="12" xfId="0" applyFont="1" applyBorder="1" applyAlignment="1">
      <alignment horizontal="right"/>
    </xf>
    <xf numFmtId="0" fontId="6" fillId="0" borderId="12" xfId="0" applyFont="1" applyBorder="1"/>
    <xf numFmtId="0" fontId="6" fillId="0" borderId="13" xfId="0" applyFont="1" applyBorder="1"/>
    <xf numFmtId="0" fontId="6" fillId="0" borderId="9" xfId="0" applyFont="1" applyBorder="1" applyAlignment="1">
      <alignment horizontal="left"/>
    </xf>
    <xf numFmtId="0" fontId="6" fillId="0" borderId="12" xfId="0" applyFont="1" applyBorder="1" applyAlignment="1">
      <alignment vertical="top"/>
    </xf>
    <xf numFmtId="0" fontId="6" fillId="0" borderId="12" xfId="0" applyFont="1" applyBorder="1" applyAlignment="1">
      <alignment wrapText="1"/>
    </xf>
    <xf numFmtId="0" fontId="9" fillId="0" borderId="13" xfId="0" applyFont="1" applyBorder="1"/>
    <xf numFmtId="0" fontId="8" fillId="0" borderId="13" xfId="0" applyFont="1" applyBorder="1"/>
    <xf numFmtId="0" fontId="9" fillId="4" borderId="13" xfId="0" applyFont="1" applyFill="1" applyBorder="1"/>
    <xf numFmtId="0" fontId="0" fillId="4" borderId="13" xfId="0" applyFill="1" applyBorder="1"/>
    <xf numFmtId="49" fontId="6" fillId="3" borderId="14" xfId="0" applyNumberFormat="1" applyFont="1" applyFill="1" applyBorder="1" applyAlignment="1">
      <alignment horizontal="right"/>
    </xf>
    <xf numFmtId="0" fontId="0" fillId="0" borderId="13" xfId="0" applyBorder="1"/>
    <xf numFmtId="0" fontId="6" fillId="0" borderId="10" xfId="0" applyFont="1" applyBorder="1" applyAlignment="1">
      <alignment vertical="top"/>
    </xf>
    <xf numFmtId="0" fontId="6" fillId="0" borderId="10" xfId="0" applyFont="1" applyBorder="1" applyAlignment="1">
      <alignment wrapText="1"/>
    </xf>
    <xf numFmtId="0" fontId="3" fillId="0" borderId="4" xfId="2" applyFill="1" applyBorder="1" applyAlignment="1">
      <alignment horizontal="left"/>
    </xf>
    <xf numFmtId="0" fontId="6" fillId="0" borderId="4" xfId="0" quotePrefix="1" applyFont="1" applyBorder="1"/>
    <xf numFmtId="0" fontId="8" fillId="0" borderId="15" xfId="0" applyFont="1" applyBorder="1"/>
    <xf numFmtId="0" fontId="6" fillId="0" borderId="16" xfId="0" applyFont="1" applyBorder="1"/>
    <xf numFmtId="0" fontId="6" fillId="0" borderId="0" xfId="0" quotePrefix="1" applyFont="1"/>
    <xf numFmtId="0" fontId="9" fillId="0" borderId="13" xfId="0" quotePrefix="1" applyFont="1" applyBorder="1"/>
    <xf numFmtId="0" fontId="12" fillId="4" borderId="4" xfId="0" quotePrefix="1" applyFont="1" applyFill="1" applyBorder="1"/>
    <xf numFmtId="0" fontId="9" fillId="4" borderId="13" xfId="0" quotePrefix="1" applyFont="1" applyFill="1" applyBorder="1"/>
    <xf numFmtId="0" fontId="8" fillId="0" borderId="0" xfId="0" quotePrefix="1" applyFont="1"/>
    <xf numFmtId="0" fontId="12" fillId="4" borderId="4" xfId="0" quotePrefix="1" applyFont="1" applyFill="1" applyBorder="1" applyAlignment="1">
      <alignment horizontal="left"/>
    </xf>
    <xf numFmtId="0" fontId="12" fillId="0" borderId="4" xfId="0" quotePrefix="1" applyFont="1" applyBorder="1"/>
    <xf numFmtId="0" fontId="12" fillId="4" borderId="5" xfId="0" quotePrefix="1" applyFont="1" applyFill="1" applyBorder="1" applyAlignment="1">
      <alignment horizontal="left"/>
    </xf>
    <xf numFmtId="0" fontId="6" fillId="4" borderId="0" xfId="0" quotePrefix="1" applyFont="1" applyFill="1"/>
    <xf numFmtId="0" fontId="6" fillId="0" borderId="10"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0" fillId="0" borderId="3" xfId="0" applyBorder="1"/>
    <xf numFmtId="0" fontId="6" fillId="0" borderId="17" xfId="0" applyFont="1" applyBorder="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xf numFmtId="0" fontId="6" fillId="0" borderId="21" xfId="0" applyFont="1" applyBorder="1"/>
    <xf numFmtId="0" fontId="9" fillId="0" borderId="22" xfId="0" applyFont="1" applyBorder="1"/>
    <xf numFmtId="0" fontId="6" fillId="0" borderId="23" xfId="0" applyFont="1" applyBorder="1"/>
    <xf numFmtId="0" fontId="6" fillId="3" borderId="18" xfId="0" applyFont="1" applyFill="1" applyBorder="1"/>
    <xf numFmtId="0" fontId="6" fillId="4" borderId="24" xfId="0" applyFont="1" applyFill="1" applyBorder="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xf numFmtId="0" fontId="6" fillId="2" borderId="0" xfId="0" applyFont="1" applyFill="1"/>
    <xf numFmtId="0" fontId="6" fillId="4" borderId="4" xfId="0" applyFont="1" applyFill="1" applyBorder="1"/>
    <xf numFmtId="0" fontId="6" fillId="4" borderId="0" xfId="0" applyFont="1" applyFill="1"/>
    <xf numFmtId="0" fontId="6" fillId="0" borderId="9" xfId="0" applyFont="1" applyBorder="1" applyAlignment="1">
      <alignment wrapText="1"/>
    </xf>
    <xf numFmtId="0" fontId="8" fillId="0" borderId="2" xfId="0" applyFont="1" applyBorder="1" applyAlignment="1">
      <alignment wrapText="1"/>
    </xf>
    <xf numFmtId="0" fontId="8" fillId="0" borderId="15" xfId="0" applyFont="1" applyBorder="1" applyAlignment="1">
      <alignment vertical="top"/>
    </xf>
    <xf numFmtId="0" fontId="0" fillId="0" borderId="0" xfId="0" applyAlignment="1">
      <alignment horizontal="right"/>
    </xf>
    <xf numFmtId="166" fontId="2" fillId="0" borderId="0" xfId="0" applyNumberFormat="1" applyFont="1"/>
    <xf numFmtId="0" fontId="0" fillId="2" borderId="0" xfId="0" applyFill="1"/>
    <xf numFmtId="166" fontId="0" fillId="2" borderId="0" xfId="0" applyNumberFormat="1" applyFill="1"/>
    <xf numFmtId="0" fontId="15" fillId="0" borderId="0" xfId="0" applyFont="1"/>
    <xf numFmtId="0" fontId="6" fillId="3" borderId="18" xfId="0" applyFont="1" applyFill="1" applyBorder="1" applyAlignment="1">
      <alignment horizontal="left"/>
    </xf>
    <xf numFmtId="0" fontId="10" fillId="0" borderId="0" xfId="0" applyFont="1"/>
    <xf numFmtId="0" fontId="7" fillId="0" borderId="0" xfId="0" quotePrefix="1" applyFont="1"/>
    <xf numFmtId="0" fontId="0" fillId="0" borderId="0" xfId="0" quotePrefix="1"/>
    <xf numFmtId="0" fontId="6" fillId="0" borderId="0" xfId="0" applyFont="1" applyAlignment="1">
      <alignment wrapText="1"/>
    </xf>
    <xf numFmtId="0" fontId="7" fillId="0" borderId="0" xfId="0" applyFont="1"/>
    <xf numFmtId="0" fontId="6" fillId="0" borderId="0" xfId="0" applyFont="1" applyAlignment="1">
      <alignment vertical="top" wrapText="1"/>
    </xf>
    <xf numFmtId="0" fontId="8" fillId="0" borderId="27" xfId="0" applyFont="1" applyBorder="1" applyAlignment="1">
      <alignment wrapText="1"/>
    </xf>
    <xf numFmtId="0" fontId="8" fillId="0" borderId="27" xfId="0" applyFont="1" applyBorder="1"/>
    <xf numFmtId="0" fontId="17" fillId="0" borderId="0" xfId="0" applyFont="1" applyAlignment="1">
      <alignment vertical="center"/>
    </xf>
    <xf numFmtId="0" fontId="18" fillId="0" borderId="0" xfId="0" applyFont="1" applyAlignment="1">
      <alignment vertical="center"/>
    </xf>
    <xf numFmtId="0" fontId="9" fillId="0" borderId="0" xfId="0" applyFont="1"/>
    <xf numFmtId="0" fontId="11" fillId="4" borderId="3" xfId="0" applyFont="1" applyFill="1" applyBorder="1"/>
    <xf numFmtId="0" fontId="2" fillId="0" borderId="0" xfId="0" applyFont="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Border="1" applyAlignment="1">
      <alignment horizontal="center" vertical="top"/>
    </xf>
    <xf numFmtId="49" fontId="6" fillId="0" borderId="10" xfId="0" applyNumberFormat="1" applyFont="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horizontal="center" vertical="top"/>
    </xf>
    <xf numFmtId="0" fontId="8" fillId="0" borderId="2" xfId="0" applyFont="1" applyBorder="1" applyAlignment="1">
      <alignment horizontal="center"/>
    </xf>
    <xf numFmtId="0" fontId="6" fillId="0" borderId="12" xfId="0" applyFont="1" applyBorder="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8" fillId="0" borderId="15" xfId="0" applyFont="1" applyBorder="1" applyAlignment="1">
      <alignment horizontal="center" vertical="top"/>
    </xf>
    <xf numFmtId="0" fontId="6" fillId="0" borderId="12" xfId="0" applyFont="1" applyBorder="1" applyAlignment="1">
      <alignment horizontal="left" vertical="top" wrapText="1"/>
    </xf>
    <xf numFmtId="0" fontId="6" fillId="0" borderId="13" xfId="0" applyFont="1" applyBorder="1" applyAlignment="1">
      <alignment vertical="top" wrapText="1"/>
    </xf>
    <xf numFmtId="0" fontId="0" fillId="0" borderId="0" xfId="0" applyAlignment="1">
      <alignment horizontal="center" vertical="top"/>
    </xf>
    <xf numFmtId="0" fontId="6" fillId="0" borderId="13" xfId="0" applyFont="1" applyBorder="1" applyAlignment="1">
      <alignment horizontal="center" vertical="top"/>
    </xf>
    <xf numFmtId="0" fontId="8" fillId="0" borderId="2" xfId="0" applyFont="1" applyBorder="1" applyAlignment="1">
      <alignment horizontal="center" vertical="top"/>
    </xf>
    <xf numFmtId="0" fontId="7" fillId="0" borderId="0" xfId="0" applyFont="1" applyAlignment="1">
      <alignment horizontal="center" vertical="top"/>
    </xf>
    <xf numFmtId="0" fontId="5" fillId="5" borderId="29" xfId="0" applyFont="1" applyFill="1" applyBorder="1" applyAlignment="1">
      <alignment horizontal="left" vertical="top" wrapText="1" indent="1"/>
    </xf>
    <xf numFmtId="0" fontId="6" fillId="0" borderId="3" xfId="0" applyFont="1" applyBorder="1" applyAlignment="1">
      <alignment vertical="top" wrapText="1"/>
    </xf>
    <xf numFmtId="0" fontId="8" fillId="0" borderId="13" xfId="0" applyFont="1" applyBorder="1" applyAlignment="1">
      <alignment vertical="top" wrapText="1"/>
    </xf>
    <xf numFmtId="0" fontId="5" fillId="5" borderId="7" xfId="0" applyFont="1" applyFill="1" applyBorder="1" applyAlignment="1">
      <alignment horizontal="left" vertical="top" wrapText="1"/>
    </xf>
    <xf numFmtId="0" fontId="0" fillId="4" borderId="13" xfId="0"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Alignment="1">
      <alignment vertical="top" wrapText="1"/>
    </xf>
    <xf numFmtId="0" fontId="8" fillId="4" borderId="0" xfId="0" applyFont="1" applyFill="1" applyAlignment="1">
      <alignment vertical="top" wrapText="1"/>
    </xf>
    <xf numFmtId="0" fontId="7" fillId="0" borderId="0" xfId="0" applyFont="1" applyAlignment="1">
      <alignment vertical="top" wrapText="1"/>
    </xf>
    <xf numFmtId="0" fontId="8" fillId="0" borderId="15" xfId="0" applyFont="1" applyBorder="1" applyAlignment="1">
      <alignment vertical="top" wrapText="1"/>
    </xf>
    <xf numFmtId="0" fontId="9" fillId="0" borderId="0" xfId="0" applyFont="1" applyAlignment="1">
      <alignment vertical="top" wrapText="1"/>
    </xf>
    <xf numFmtId="0" fontId="20" fillId="0" borderId="0" xfId="0" applyFont="1"/>
    <xf numFmtId="0" fontId="8" fillId="0" borderId="31" xfId="0" applyFont="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ill="1" applyBorder="1" applyAlignment="1">
      <alignment vertical="top"/>
    </xf>
    <xf numFmtId="0" fontId="8" fillId="0" borderId="2" xfId="0" applyFont="1" applyBorder="1" applyAlignment="1">
      <alignment vertical="top"/>
    </xf>
    <xf numFmtId="0" fontId="0" fillId="0" borderId="13" xfId="0" applyBorder="1" applyAlignment="1">
      <alignment vertical="top"/>
    </xf>
    <xf numFmtId="0" fontId="6" fillId="0" borderId="13" xfId="0" applyFont="1" applyBorder="1" applyAlignment="1">
      <alignment vertical="top"/>
    </xf>
    <xf numFmtId="0" fontId="6" fillId="0" borderId="16" xfId="0" applyFont="1" applyBorder="1" applyAlignment="1">
      <alignment vertical="top"/>
    </xf>
    <xf numFmtId="0" fontId="8" fillId="0" borderId="0" xfId="0" applyFont="1" applyAlignment="1">
      <alignment vertical="top"/>
    </xf>
    <xf numFmtId="0" fontId="6" fillId="0" borderId="9" xfId="0" applyFont="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Border="1" applyAlignment="1">
      <alignment vertical="top"/>
    </xf>
    <xf numFmtId="0" fontId="10" fillId="0" borderId="0" xfId="0" applyFont="1" applyAlignment="1">
      <alignment vertical="top"/>
    </xf>
    <xf numFmtId="0" fontId="7" fillId="0" borderId="0" xfId="0" applyFont="1" applyAlignment="1">
      <alignment vertical="top"/>
    </xf>
    <xf numFmtId="0" fontId="8" fillId="0" borderId="27" xfId="0" applyFont="1" applyBorder="1" applyAlignment="1">
      <alignment vertical="top" wrapText="1"/>
    </xf>
    <xf numFmtId="0" fontId="5" fillId="5" borderId="30" xfId="0" applyFont="1" applyFill="1" applyBorder="1" applyAlignment="1">
      <alignment horizontal="left" vertical="top" wrapText="1"/>
    </xf>
    <xf numFmtId="0" fontId="8" fillId="0" borderId="2" xfId="0" applyFont="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xf numFmtId="0" fontId="14" fillId="5" borderId="7" xfId="0" applyFont="1" applyFill="1" applyBorder="1" applyAlignment="1">
      <alignment horizontal="left" vertical="center" wrapText="1" indent="1"/>
    </xf>
    <xf numFmtId="0" fontId="8" fillId="0" borderId="20" xfId="0" applyFont="1" applyBorder="1" applyAlignment="1">
      <alignment horizontal="center"/>
    </xf>
    <xf numFmtId="0" fontId="6" fillId="4" borderId="1" xfId="0" applyFont="1" applyFill="1" applyBorder="1" applyAlignment="1">
      <alignment vertical="top"/>
    </xf>
    <xf numFmtId="0" fontId="6" fillId="0" borderId="8" xfId="0" applyFont="1" applyBorder="1" applyAlignment="1">
      <alignment vertical="top"/>
    </xf>
    <xf numFmtId="0" fontId="0" fillId="0" borderId="3" xfId="0" applyBorder="1" applyAlignment="1">
      <alignment vertical="top"/>
    </xf>
    <xf numFmtId="0" fontId="8" fillId="0" borderId="13" xfId="0" applyFont="1" applyBorder="1" applyAlignment="1">
      <alignment vertical="top"/>
    </xf>
    <xf numFmtId="0" fontId="8" fillId="4" borderId="5" xfId="0" applyFont="1" applyFill="1" applyBorder="1" applyAlignment="1">
      <alignment horizontal="center"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Alignment="1">
      <alignment horizontal="left" vertical="top" wrapText="1"/>
    </xf>
    <xf numFmtId="0" fontId="23" fillId="0" borderId="0" xfId="0" applyFont="1" applyAlignment="1">
      <alignment vertical="top" wrapText="1"/>
    </xf>
    <xf numFmtId="0" fontId="6" fillId="0" borderId="12" xfId="0" applyFont="1" applyBorder="1" applyAlignment="1">
      <alignment vertical="top" wrapText="1"/>
    </xf>
    <xf numFmtId="0" fontId="9" fillId="0" borderId="13" xfId="0" applyFont="1" applyBorder="1" applyAlignment="1">
      <alignment vertical="top" wrapText="1"/>
    </xf>
    <xf numFmtId="0" fontId="6" fillId="0" borderId="11" xfId="0" applyFont="1" applyBorder="1" applyAlignment="1">
      <alignment horizontal="center" vertical="top"/>
    </xf>
    <xf numFmtId="0" fontId="9" fillId="0" borderId="11" xfId="0" applyFont="1" applyBorder="1" applyAlignment="1">
      <alignment horizontal="center" vertical="top"/>
    </xf>
    <xf numFmtId="0" fontId="9" fillId="0" borderId="11" xfId="0" applyFont="1" applyBorder="1" applyAlignment="1">
      <alignment vertical="top" wrapText="1"/>
    </xf>
    <xf numFmtId="0" fontId="9" fillId="0" borderId="31" xfId="0" applyFont="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center" vertical="top"/>
    </xf>
    <xf numFmtId="0" fontId="9" fillId="0" borderId="31" xfId="0" applyFont="1" applyBorder="1" applyAlignment="1">
      <alignment horizontal="center" vertical="top"/>
    </xf>
    <xf numFmtId="0" fontId="6" fillId="0" borderId="11" xfId="0" applyFont="1" applyBorder="1" applyAlignment="1">
      <alignment vertical="top" wrapText="1"/>
    </xf>
    <xf numFmtId="0" fontId="6" fillId="0" borderId="27" xfId="0" applyFont="1" applyBorder="1" applyAlignment="1">
      <alignment horizontal="center" vertical="top"/>
    </xf>
    <xf numFmtId="0" fontId="6" fillId="0" borderId="27" xfId="0" applyFont="1" applyBorder="1" applyAlignment="1">
      <alignment vertical="top" wrapText="1"/>
    </xf>
    <xf numFmtId="0" fontId="6" fillId="0" borderId="3" xfId="0" applyFont="1" applyBorder="1" applyAlignment="1">
      <alignment horizontal="center" vertical="top"/>
    </xf>
    <xf numFmtId="0" fontId="23" fillId="0" borderId="0" xfId="0" applyFont="1" applyAlignment="1">
      <alignment vertical="center" wrapText="1"/>
    </xf>
    <xf numFmtId="0" fontId="20" fillId="0" borderId="13" xfId="0" applyFont="1" applyBorder="1"/>
    <xf numFmtId="0" fontId="6" fillId="0" borderId="13" xfId="0" applyFont="1" applyBorder="1" applyAlignment="1">
      <alignment horizontal="left" vertical="top" wrapText="1"/>
    </xf>
    <xf numFmtId="0" fontId="6" fillId="0" borderId="11" xfId="0" applyFont="1" applyBorder="1" applyAlignment="1">
      <alignment wrapText="1"/>
    </xf>
    <xf numFmtId="0" fontId="2" fillId="0" borderId="0" xfId="0" applyFont="1" applyAlignment="1">
      <alignment vertical="top" wrapText="1"/>
    </xf>
    <xf numFmtId="0" fontId="8" fillId="0" borderId="32" xfId="0" applyFont="1" applyBorder="1" applyAlignment="1">
      <alignment horizontal="center" vertical="top"/>
    </xf>
    <xf numFmtId="0" fontId="9" fillId="0" borderId="32" xfId="0" applyFont="1" applyBorder="1" applyAlignment="1">
      <alignment vertical="top" wrapText="1"/>
    </xf>
    <xf numFmtId="0" fontId="7" fillId="0" borderId="3" xfId="0" applyFont="1" applyBorder="1" applyAlignment="1">
      <alignment vertical="top" wrapText="1"/>
    </xf>
    <xf numFmtId="0" fontId="8" fillId="0" borderId="31" xfId="0" applyFont="1" applyBorder="1" applyAlignment="1">
      <alignment vertical="top"/>
    </xf>
    <xf numFmtId="0" fontId="8" fillId="0" borderId="27" xfId="0" applyFont="1" applyBorder="1" applyAlignment="1">
      <alignment vertical="top"/>
    </xf>
    <xf numFmtId="0" fontId="23" fillId="0" borderId="0" xfId="0" applyFont="1" applyAlignment="1">
      <alignment vertical="top"/>
    </xf>
    <xf numFmtId="0" fontId="24" fillId="0" borderId="0" xfId="0" applyFont="1" applyAlignment="1">
      <alignment horizontal="left" vertical="center"/>
    </xf>
    <xf numFmtId="0" fontId="3" fillId="0" borderId="0" xfId="2"/>
    <xf numFmtId="0" fontId="26" fillId="0" borderId="0" xfId="0" applyFont="1"/>
    <xf numFmtId="0" fontId="27" fillId="0" borderId="0" xfId="0" applyFont="1"/>
    <xf numFmtId="0" fontId="28" fillId="0" borderId="0" xfId="0" applyFont="1" applyAlignment="1">
      <alignment horizontal="left" vertical="center"/>
    </xf>
    <xf numFmtId="0" fontId="29" fillId="0" borderId="0" xfId="0" applyFont="1"/>
    <xf numFmtId="0" fontId="17" fillId="0" borderId="0" xfId="0" applyFont="1" applyAlignment="1">
      <alignment vertical="center" wrapText="1"/>
    </xf>
    <xf numFmtId="0" fontId="0" fillId="0" borderId="0" xfId="0" applyAlignment="1">
      <alignment vertical="center" wrapText="1"/>
    </xf>
    <xf numFmtId="0" fontId="30" fillId="0" borderId="0" xfId="0" applyFont="1"/>
    <xf numFmtId="0" fontId="31" fillId="0" borderId="0" xfId="0" applyFont="1" applyAlignment="1">
      <alignment vertical="center"/>
    </xf>
    <xf numFmtId="0" fontId="8" fillId="0" borderId="15" xfId="0" applyFont="1" applyBorder="1" applyAlignment="1">
      <alignment wrapText="1"/>
    </xf>
    <xf numFmtId="0" fontId="11" fillId="4" borderId="0" xfId="0" applyFont="1" applyFill="1"/>
    <xf numFmtId="0" fontId="32" fillId="0" borderId="0" xfId="0" applyFont="1" applyAlignment="1">
      <alignment vertical="center" wrapText="1"/>
    </xf>
    <xf numFmtId="0" fontId="32" fillId="0" borderId="0" xfId="0" applyFont="1" applyAlignment="1">
      <alignment vertical="center"/>
    </xf>
    <xf numFmtId="0" fontId="5" fillId="5" borderId="28" xfId="0" applyFont="1" applyFill="1" applyBorder="1" applyAlignment="1">
      <alignment horizontal="left" vertical="top" wrapText="1" indent="1"/>
    </xf>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3" fillId="0" borderId="3" xfId="2" applyFill="1" applyBorder="1" applyAlignment="1"/>
    <xf numFmtId="0" fontId="6" fillId="0" borderId="33" xfId="0" quotePrefix="1" applyFont="1" applyBorder="1"/>
    <xf numFmtId="0" fontId="6" fillId="0" borderId="34" xfId="0" applyFont="1" applyBorder="1" applyAlignment="1">
      <alignment horizontal="left" vertical="top" wrapText="1"/>
    </xf>
    <xf numFmtId="0" fontId="6" fillId="0" borderId="35" xfId="0" applyFont="1" applyBorder="1" applyAlignment="1">
      <alignment horizontal="center"/>
    </xf>
    <xf numFmtId="0" fontId="6" fillId="3" borderId="14" xfId="0" applyFont="1" applyFill="1" applyBorder="1"/>
    <xf numFmtId="0" fontId="6" fillId="3" borderId="33" xfId="0" applyFont="1" applyFill="1" applyBorder="1"/>
    <xf numFmtId="0" fontId="6" fillId="3" borderId="37" xfId="0" applyFont="1" applyFill="1" applyBorder="1"/>
    <xf numFmtId="0" fontId="8" fillId="6" borderId="35" xfId="0" applyFont="1" applyFill="1" applyBorder="1"/>
    <xf numFmtId="0" fontId="6" fillId="0" borderId="33" xfId="0" applyFont="1" applyBorder="1" applyAlignment="1">
      <alignment horizontal="center"/>
    </xf>
    <xf numFmtId="0" fontId="6" fillId="3" borderId="35" xfId="0" applyFont="1" applyFill="1" applyBorder="1"/>
    <xf numFmtId="0" fontId="6" fillId="3" borderId="38" xfId="0" applyFont="1" applyFill="1" applyBorder="1"/>
    <xf numFmtId="0" fontId="6" fillId="3" borderId="39" xfId="0" applyFont="1" applyFill="1" applyBorder="1"/>
    <xf numFmtId="0" fontId="8" fillId="0" borderId="37" xfId="0" applyFont="1" applyBorder="1"/>
    <xf numFmtId="0" fontId="8" fillId="6" borderId="40" xfId="0" applyFont="1" applyFill="1" applyBorder="1"/>
    <xf numFmtId="0" fontId="6" fillId="0" borderId="41" xfId="0" applyFont="1" applyBorder="1"/>
    <xf numFmtId="0" fontId="6" fillId="0" borderId="41" xfId="0" applyFont="1" applyBorder="1" applyAlignment="1">
      <alignment horizontal="center"/>
    </xf>
    <xf numFmtId="0" fontId="8" fillId="6" borderId="36" xfId="0" applyFont="1" applyFill="1" applyBorder="1"/>
    <xf numFmtId="0" fontId="6" fillId="0" borderId="37" xfId="0" applyFont="1" applyBorder="1" applyAlignment="1">
      <alignment horizontal="center"/>
    </xf>
    <xf numFmtId="0" fontId="8" fillId="6" borderId="42" xfId="0" applyFont="1" applyFill="1" applyBorder="1"/>
    <xf numFmtId="0" fontId="6" fillId="0" borderId="38" xfId="1" applyNumberFormat="1" applyFont="1" applyBorder="1" applyAlignment="1">
      <alignment horizontal="right"/>
    </xf>
    <xf numFmtId="0" fontId="8" fillId="0" borderId="43" xfId="0" applyFont="1" applyBorder="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Border="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Border="1"/>
    <xf numFmtId="0" fontId="8" fillId="3" borderId="48" xfId="0" applyFont="1" applyFill="1" applyBorder="1"/>
    <xf numFmtId="0" fontId="9" fillId="3" borderId="44" xfId="0" quotePrefix="1" applyFont="1" applyFill="1" applyBorder="1" applyAlignment="1">
      <alignment horizontal="left"/>
    </xf>
    <xf numFmtId="0" fontId="6" fillId="4" borderId="0" xfId="0" applyFont="1" applyFill="1" applyAlignment="1">
      <alignment vertical="top" wrapText="1"/>
    </xf>
    <xf numFmtId="0" fontId="13" fillId="0" borderId="10" xfId="0" applyFont="1" applyBorder="1" applyAlignment="1">
      <alignment vertical="top" wrapText="1"/>
    </xf>
    <xf numFmtId="0" fontId="33" fillId="0" borderId="0" xfId="0" applyFont="1"/>
    <xf numFmtId="49" fontId="6" fillId="3" borderId="45" xfId="0" applyNumberFormat="1" applyFont="1" applyFill="1" applyBorder="1" applyAlignment="1">
      <alignment horizontal="left"/>
    </xf>
    <xf numFmtId="0" fontId="3" fillId="0" borderId="0" xfId="2" applyAlignment="1">
      <alignment wrapText="1"/>
    </xf>
  </cellXfs>
  <cellStyles count="5">
    <cellStyle name="Komma 2" xfId="1" xr:uid="{00000000-0005-0000-0000-000000000000}"/>
    <cellStyle name="Komma 2 2" xfId="4" xr:uid="{00000000-0005-0000-0000-000001000000}"/>
    <cellStyle name="Link" xfId="2" builtinId="8"/>
    <cellStyle name="Normal" xfId="0" builtinId="0"/>
    <cellStyle name="Normal 2" xfId="3" xr:uid="{00000000-0005-0000-0000-000004000000}"/>
  </cellStyles>
  <dxfs count="37">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checked="Checked" firstButton="1" fmlaLink="E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checked="Checked" firstButton="1" fmlaLink="E1" lockText="1"/>
</file>

<file path=xl/ctrlProps/ctrlProp15.xml><?xml version="1.0" encoding="utf-8"?>
<formControlPr xmlns="http://schemas.microsoft.com/office/spreadsheetml/2009/9/main" objectType="Radio" lockText="1"/>
</file>

<file path=xl/ctrlProps/ctrlProp2.xml><?xml version="1.0" encoding="utf-8"?>
<formControlPr xmlns="http://schemas.microsoft.com/office/spreadsheetml/2009/9/main" objectType="Radio" checked="Checked" firstButton="1" fmlaLink="E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checked="Checked" firstButton="1" fmlaLink="E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checked="Checked" firstButton="1" fmlaLink="E1" lockText="1"/>
</file>

<file path=xl/ctrlProps/ctrlProp9.xml><?xml version="1.0" encoding="utf-8"?>
<formControlPr xmlns="http://schemas.microsoft.com/office/spreadsheetml/2009/9/main" objectType="Radio"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a:extLst>
                <a:ext uri="{FF2B5EF4-FFF2-40B4-BE49-F238E27FC236}">
                  <a16:creationId xmlns:a16="http://schemas.microsoft.com/office/drawing/2014/main" id="{00000000-0008-0000-0000-00000A000000}"/>
                </a:ext>
              </a:extLst>
            </xdr:cNvPr>
            <xdr:cNvGrpSpPr/>
          </xdr:nvGrpSpPr>
          <xdr:grpSpPr>
            <a:xfrm>
              <a:off x="5464376" y="112093"/>
              <a:ext cx="1679374" cy="316532"/>
              <a:chOff x="3092652" y="731270"/>
              <a:chExt cx="1562103" cy="307008"/>
            </a:xfrm>
          </xdr:grpSpPr>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3092652" y="731270"/>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a:extLst>
                <a:ext uri="{FF2B5EF4-FFF2-40B4-BE49-F238E27FC236}">
                  <a16:creationId xmlns:a16="http://schemas.microsoft.com/office/drawing/2014/main" id="{00000000-0008-0000-0100-000003000000}"/>
                </a:ext>
              </a:extLst>
            </xdr:cNvPr>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5797752" y="66676"/>
              <a:ext cx="1517448" cy="438149"/>
              <a:chOff x="3215497" y="744346"/>
              <a:chExt cx="1562104" cy="307008"/>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3215497" y="744346"/>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8733333</xdr:colOff>
      <xdr:row>39</xdr:row>
      <xdr:rowOff>218694</xdr:rowOff>
    </xdr:to>
    <xdr:pic>
      <xdr:nvPicPr>
        <xdr:cNvPr id="14" name="Billed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609600" y="5676900"/>
          <a:ext cx="8733333" cy="3047619"/>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a:extLst>
                <a:ext uri="{FF2B5EF4-FFF2-40B4-BE49-F238E27FC236}">
                  <a16:creationId xmlns:a16="http://schemas.microsoft.com/office/drawing/2014/main" id="{00000000-0008-0000-0400-000002000000}"/>
                </a:ext>
              </a:extLst>
            </xdr:cNvPr>
            <xdr:cNvGrpSpPr/>
          </xdr:nvGrpSpPr>
          <xdr:grpSpPr>
            <a:xfrm>
              <a:off x="5495925" y="112093"/>
              <a:ext cx="1714500" cy="345107"/>
              <a:chOff x="3092657" y="731222"/>
              <a:chExt cx="1562102" cy="307008"/>
            </a:xfrm>
          </xdr:grpSpPr>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3092657"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a:extLst>
            <a:ext uri="{FF2B5EF4-FFF2-40B4-BE49-F238E27FC236}">
              <a16:creationId xmlns:a16="http://schemas.microsoft.com/office/drawing/2014/main" id="{00000000-0008-0000-0400-000008000000}"/>
            </a:ext>
          </a:extLst>
        </xdr:cNvPr>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a:extLst>
            <a:ext uri="{FF2B5EF4-FFF2-40B4-BE49-F238E27FC236}">
              <a16:creationId xmlns:a16="http://schemas.microsoft.com/office/drawing/2014/main" id="{00000000-0008-0000-0400-000009000000}"/>
            </a:ext>
          </a:extLst>
        </xdr:cNvPr>
        <xdr:cNvPicPr/>
      </xdr:nvPicPr>
      <xdr:blipFill rotWithShape="1">
        <a:blip xmlns:r="http://schemas.openxmlformats.org/officeDocument/2006/relationships" r:embed="rId4"/>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a:extLst>
            <a:ext uri="{FF2B5EF4-FFF2-40B4-BE49-F238E27FC236}">
              <a16:creationId xmlns:a16="http://schemas.microsoft.com/office/drawing/2014/main" id="{00000000-0008-0000-0400-00000A000000}"/>
            </a:ext>
          </a:extLst>
        </xdr:cNvPr>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a:extLst>
            <a:ext uri="{FF2B5EF4-FFF2-40B4-BE49-F238E27FC236}">
              <a16:creationId xmlns:a16="http://schemas.microsoft.com/office/drawing/2014/main" id="{00000000-0008-0000-0400-00000B000000}"/>
            </a:ext>
          </a:extLst>
        </xdr:cNvPr>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a:extLst>
            <a:ext uri="{FF2B5EF4-FFF2-40B4-BE49-F238E27FC236}">
              <a16:creationId xmlns:a16="http://schemas.microsoft.com/office/drawing/2014/main" id="{00000000-0008-0000-0400-00000D000000}"/>
            </a:ext>
          </a:extLst>
        </xdr:cNvPr>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6"/>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7"/>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8"/>
        <a:stretch>
          <a:fillRect/>
        </a:stretch>
      </xdr:blipFill>
      <xdr:spPr>
        <a:xfrm>
          <a:off x="1524000" y="27470100"/>
          <a:ext cx="6120130" cy="539115"/>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a:extLst>
            <a:ext uri="{FF2B5EF4-FFF2-40B4-BE49-F238E27FC236}">
              <a16:creationId xmlns:a16="http://schemas.microsoft.com/office/drawing/2014/main" id="{00000000-0008-0000-0400-000013000000}"/>
            </a:ext>
          </a:extLst>
        </xdr:cNvPr>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6022819</xdr:colOff>
      <xdr:row>26</xdr:row>
      <xdr:rowOff>146707</xdr:rowOff>
    </xdr:from>
    <xdr:to>
      <xdr:col>1</xdr:col>
      <xdr:colOff>6460755</xdr:colOff>
      <xdr:row>31</xdr:row>
      <xdr:rowOff>56688</xdr:rowOff>
    </xdr:to>
    <xdr:sp macro="" textlink="">
      <xdr:nvSpPr>
        <xdr:cNvPr id="20" name="Højrepil 19">
          <a:extLst>
            <a:ext uri="{FF2B5EF4-FFF2-40B4-BE49-F238E27FC236}">
              <a16:creationId xmlns:a16="http://schemas.microsoft.com/office/drawing/2014/main" id="{00000000-0008-0000-0400-000014000000}"/>
            </a:ext>
          </a:extLst>
        </xdr:cNvPr>
        <xdr:cNvSpPr/>
      </xdr:nvSpPr>
      <xdr:spPr>
        <a:xfrm rot="8010354">
          <a:off x="6339184" y="59263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6448425" y="83518"/>
              <a:ext cx="2047875" cy="383207"/>
              <a:chOff x="3092649" y="731237"/>
              <a:chExt cx="1562103" cy="307008"/>
            </a:xfrm>
          </xdr:grpSpPr>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092649"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28"/>
  <sheetViews>
    <sheetView showGridLines="0" tabSelected="1" workbookViewId="0">
      <selection activeCell="B6" sqref="B6"/>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38.25" customHeight="1" thickBot="1" x14ac:dyDescent="0.5">
      <c r="A1" s="99" t="str">
        <f ca="1">OFFSET($C1,0,E1-1)</f>
        <v xml:space="preserve">Regnskabsstatistik </v>
      </c>
      <c r="B1" s="12"/>
      <c r="C1" s="2" t="s">
        <v>358</v>
      </c>
      <c r="D1" s="78" t="s">
        <v>479</v>
      </c>
      <c r="E1" s="7">
        <v>1</v>
      </c>
    </row>
    <row r="2" spans="1:5" ht="60.75" customHeight="1" x14ac:dyDescent="0.25">
      <c r="A2" s="98"/>
      <c r="B2" s="200" t="str">
        <f ca="1">OFFSET($C2,0,$E$1-1)</f>
        <v>Du kan indberette til Danmarks Statistiks lovpligtige Regnskabsstatistik i XBRL-format gennem ”Regnskab - Special” på Virk.dk via vores hjemmeside.
Dette er en vejledning til at udfylde og danne en XBRL-fil til indberetning.</v>
      </c>
      <c r="C2" s="199" t="s">
        <v>617</v>
      </c>
      <c r="D2" s="91" t="s">
        <v>618</v>
      </c>
      <c r="E2" s="2"/>
    </row>
    <row r="3" spans="1:5" ht="24" customHeight="1" x14ac:dyDescent="0.25">
      <c r="A3" s="98"/>
      <c r="B3" s="202" t="str">
        <f ca="1">OFFSET($C3,0,$E$1-1)</f>
        <v>Læs venligst Start-siden grundigt.</v>
      </c>
      <c r="C3" s="199" t="s">
        <v>335</v>
      </c>
      <c r="D3" s="2" t="s">
        <v>480</v>
      </c>
      <c r="E3" s="2"/>
    </row>
    <row r="4" spans="1:5" ht="9" customHeight="1" x14ac:dyDescent="0.25">
      <c r="A4" s="98"/>
      <c r="B4" s="200"/>
      <c r="C4" s="199"/>
      <c r="E4" s="2"/>
    </row>
    <row r="5" spans="1:5" x14ac:dyDescent="0.25">
      <c r="B5" s="100" t="str">
        <f t="shared" ref="B5:B10" ca="1" si="0">OFFSET($C5,0,$E$1-1)</f>
        <v xml:space="preserve">Regnskabsstatistik </v>
      </c>
      <c r="C5" s="97" t="s">
        <v>358</v>
      </c>
      <c r="D5" s="78" t="s">
        <v>479</v>
      </c>
    </row>
    <row r="6" spans="1:5" ht="37.5" customHeight="1" x14ac:dyDescent="0.25">
      <c r="A6" s="98"/>
      <c r="B6" s="200" t="str">
        <f t="shared" ca="1" si="0"/>
        <v xml:space="preserve">Arket " Regnskabsstatistik" viser indberetningsskemaet. 
Alle de grå felter skal udfyldes for, at indberetningen er korrekt. </v>
      </c>
      <c r="C6" s="199" t="s">
        <v>336</v>
      </c>
      <c r="D6" s="200" t="s">
        <v>481</v>
      </c>
    </row>
    <row r="7" spans="1:5" ht="15.75" customHeight="1" x14ac:dyDescent="0.25">
      <c r="A7" s="98"/>
      <c r="B7" s="102" t="str">
        <f t="shared" ca="1" si="0"/>
        <v>Hvis du ikke har tal for en given post, skrives et "0".</v>
      </c>
      <c r="C7" s="96" t="s">
        <v>337</v>
      </c>
      <c r="D7" s="102" t="s">
        <v>494</v>
      </c>
    </row>
    <row r="8" spans="1:5" ht="16.5" customHeight="1" x14ac:dyDescent="0.25">
      <c r="A8" s="98"/>
      <c r="B8" s="102" t="str">
        <f t="shared" ca="1" si="0"/>
        <v xml:space="preserve">Posterne skrives i hele 1.000 kroner og må ikke indeholde decimaler - i eksemplet er anvendt DKK. </v>
      </c>
      <c r="C8" s="96" t="s">
        <v>485</v>
      </c>
      <c r="D8" s="102" t="s">
        <v>482</v>
      </c>
    </row>
    <row r="9" spans="1:5" ht="42" customHeight="1" x14ac:dyDescent="0.25">
      <c r="A9" s="98"/>
      <c r="B9" s="102" t="str">
        <f t="shared" ca="1" si="0"/>
        <v>• Kun pkt. 8, 19, 24-27 samt pkt. 55 må indeholde et negativt fortegn.</v>
      </c>
      <c r="C9" s="96" t="s">
        <v>615</v>
      </c>
      <c r="D9" s="96" t="s">
        <v>483</v>
      </c>
    </row>
    <row r="10" spans="1:5" ht="48" customHeight="1" x14ac:dyDescent="0.25">
      <c r="A10" s="98"/>
      <c r="B10" s="200" t="str">
        <f t="shared" ca="1" si="0"/>
        <v>• Der er indlagt nogle valideringer i cellerne. Hvis en celle bliver rød, skyldes det enten forkerte fortegn eller decimaler i cellen.
Derfor tjek venligst dine indtastede tal igen.</v>
      </c>
      <c r="C10" s="199" t="s">
        <v>616</v>
      </c>
      <c r="D10" s="199" t="s">
        <v>484</v>
      </c>
    </row>
    <row r="11" spans="1:5" ht="6" customHeight="1" x14ac:dyDescent="0.25">
      <c r="A11" s="98"/>
      <c r="B11"/>
      <c r="C11" s="96"/>
      <c r="E11" s="2"/>
    </row>
    <row r="12" spans="1:5" ht="18" customHeight="1" x14ac:dyDescent="0.25">
      <c r="A12" s="98"/>
      <c r="B12" s="100" t="str">
        <f t="shared" ref="B12:B18" ca="1" si="1">OFFSET($C12,0,$E$1-1)</f>
        <v xml:space="preserve">Excel-arket indeholder følgende faner: </v>
      </c>
      <c r="C12" s="96" t="s">
        <v>353</v>
      </c>
      <c r="D12" s="2" t="s">
        <v>339</v>
      </c>
      <c r="E12" s="2"/>
    </row>
    <row r="13" spans="1:5" x14ac:dyDescent="0.25">
      <c r="B13" s="200" t="str">
        <f t="shared" ca="1" si="1"/>
        <v>1. ¨Start-guide¨: Her finder du en forside med oversigt og generelle råd vedrørende Regnskabsstatistikken.</v>
      </c>
      <c r="C13" s="96" t="s">
        <v>486</v>
      </c>
      <c r="D13" s="96" t="s">
        <v>487</v>
      </c>
    </row>
    <row r="14" spans="1:5" ht="40.5" customHeight="1" x14ac:dyDescent="0.25">
      <c r="B14" s="200" t="str">
        <f t="shared" ca="1" si="1"/>
        <v>2. ¨Regnskabsstatistik¨: Her indtaster du selve indberetningen.
• Hvis du kopierer og indsætter tal, indsæt kun tal uden formatering.</v>
      </c>
      <c r="C14" s="209" t="s">
        <v>488</v>
      </c>
      <c r="D14" s="91" t="s">
        <v>489</v>
      </c>
    </row>
    <row r="15" spans="1:5" ht="45" x14ac:dyDescent="0.25">
      <c r="B15" s="200" t="str">
        <f t="shared" ca="1" si="1"/>
        <v>3. ¨REGN Information¨: Denne fane indeholder en mere detaljeret oversigt over de enkelte poster, som vi efterspørger til Regnskabsstatistikken.
-Er du i tvivl om en post, kan du ofte finde et svar her.</v>
      </c>
      <c r="C15" s="209" t="s">
        <v>490</v>
      </c>
      <c r="D15" s="91" t="s">
        <v>491</v>
      </c>
    </row>
    <row r="16" spans="1:5" ht="31.5" customHeight="1" x14ac:dyDescent="0.25">
      <c r="B16" s="200" t="str">
        <f t="shared" ca="1" si="1"/>
        <v>4. ¨XBRL¨: I denne fane ligger selve XBRL-koden. Det er her, du finder og trækker den færdige XBRL-fil, som kan bruges til at indberette til Regnskabsstatistikken.</v>
      </c>
      <c r="C16" s="209" t="s">
        <v>492</v>
      </c>
      <c r="D16" s="91" t="s">
        <v>495</v>
      </c>
    </row>
    <row r="17" spans="2:4" ht="72.75" customHeight="1" x14ac:dyDescent="0.25">
      <c r="B17" s="200" t="str">
        <f t="shared" ca="1" si="1"/>
        <v>5. ¨XBRL upload¨: I denne fane ligger der en vejledning i, hvordan du danner og gemmer en XBRL-fil (fra fanen: ¨XBRL¨),
samt hvordan du efterfølgende indberetter til Regnskabsstatistikken med en XBRL-fil.</v>
      </c>
      <c r="C17" s="209" t="s">
        <v>493</v>
      </c>
      <c r="D17" s="91" t="s">
        <v>496</v>
      </c>
    </row>
    <row r="18" spans="2:4" x14ac:dyDescent="0.25">
      <c r="B18" s="210" t="str">
        <f t="shared" ca="1" si="1"/>
        <v>6. ¨FAQ¨: Q&amp;A</v>
      </c>
      <c r="C18" s="2" t="s">
        <v>355</v>
      </c>
      <c r="D18" s="2" t="s">
        <v>355</v>
      </c>
    </row>
    <row r="19" spans="2:4" x14ac:dyDescent="0.25">
      <c r="B19"/>
      <c r="C19"/>
    </row>
    <row r="20" spans="2:4" ht="18.75" x14ac:dyDescent="0.3">
      <c r="B20" s="155"/>
    </row>
    <row r="21" spans="2:4" x14ac:dyDescent="0.25">
      <c r="C21" s="96"/>
    </row>
    <row r="22" spans="2:4" x14ac:dyDescent="0.25">
      <c r="B22"/>
      <c r="C22" s="96"/>
    </row>
    <row r="23" spans="2:4" x14ac:dyDescent="0.25">
      <c r="B23"/>
    </row>
    <row r="24" spans="2:4" x14ac:dyDescent="0.25">
      <c r="B24"/>
      <c r="C24" s="96"/>
      <c r="D24" s="101"/>
    </row>
    <row r="25" spans="2:4" x14ac:dyDescent="0.25">
      <c r="B25"/>
      <c r="C25" s="96"/>
    </row>
    <row r="26" spans="2:4" x14ac:dyDescent="0.25">
      <c r="B26"/>
    </row>
    <row r="27" spans="2:4" x14ac:dyDescent="0.25">
      <c r="B27"/>
    </row>
    <row r="28" spans="2:4" x14ac:dyDescent="0.25">
      <c r="B28"/>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AY151"/>
  <sheetViews>
    <sheetView showGridLines="0" zoomScale="85" zoomScaleNormal="85" workbookViewId="0">
      <pane xSplit="2" ySplit="1" topLeftCell="C2" activePane="bottomRight" state="frozen"/>
      <selection pane="topRight" activeCell="C1" sqref="C1"/>
      <selection pane="bottomLeft" activeCell="A2" sqref="A2"/>
      <selection pane="bottomRight" activeCell="G11" sqref="G11"/>
    </sheetView>
  </sheetViews>
  <sheetFormatPr defaultColWidth="9.140625" defaultRowHeight="15" outlineLevelCol="1" x14ac:dyDescent="0.25"/>
  <cols>
    <col min="1" max="1" width="8.5703125" style="2" customWidth="1"/>
    <col min="2" max="2" width="128" style="2" customWidth="1"/>
    <col min="3" max="3" width="125.28515625" style="2" hidden="1" customWidth="1" outlineLevel="1"/>
    <col min="4" max="4" width="118.42578125" style="60" hidden="1" customWidth="1" outlineLevel="1"/>
    <col min="5" max="5" width="9.5703125" style="7" hidden="1" customWidth="1" outlineLevel="1"/>
    <col min="6" max="6" width="11.7109375" style="8" customWidth="1" collapsed="1"/>
    <col min="7" max="7" width="57.5703125" style="2" customWidth="1"/>
    <col min="8" max="25" width="9.140625" style="2" customWidth="1"/>
    <col min="26" max="26" width="7.5703125" style="2" customWidth="1"/>
    <col min="27" max="27" width="21" style="2" hidden="1" customWidth="1"/>
    <col min="28" max="28" width="18.42578125" style="2" hidden="1" customWidth="1"/>
    <col min="29" max="29" width="9.140625" style="2" customWidth="1"/>
    <col min="30" max="16384" width="9.140625" style="2"/>
  </cols>
  <sheetData>
    <row r="1" spans="1:7" ht="33" customHeight="1" thickBot="1" x14ac:dyDescent="0.5">
      <c r="A1" s="25" t="str">
        <f ca="1">OFFSET($C1,0,form_lang-1)</f>
        <v>Regnskabsstatistik 2025</v>
      </c>
      <c r="B1" s="1"/>
      <c r="C1" s="1" t="s">
        <v>622</v>
      </c>
      <c r="D1" s="158" t="s">
        <v>621</v>
      </c>
      <c r="E1" s="1">
        <v>1</v>
      </c>
      <c r="F1" s="6"/>
    </row>
    <row r="2" spans="1:7" ht="16.5" thickTop="1" x14ac:dyDescent="0.25">
      <c r="A2" s="19"/>
      <c r="B2" s="26" t="str">
        <f ca="1">OFFSET($C2,0,form_lang-1)</f>
        <v>Regnskabsaflæggende virksomheds CVR-nr.:</v>
      </c>
      <c r="C2" s="26" t="s">
        <v>561</v>
      </c>
      <c r="D2" s="159" t="s">
        <v>560</v>
      </c>
      <c r="E2" s="19"/>
      <c r="F2" s="252">
        <v>17150413</v>
      </c>
    </row>
    <row r="3" spans="1:7" ht="15.75" thickBot="1" x14ac:dyDescent="0.3">
      <c r="A3" s="3"/>
      <c r="B3" s="63" t="str">
        <f ca="1">OFFSET($C3,0,form_lang-1)</f>
        <v>Regnskabsaflæggende virksomheds navn:</v>
      </c>
      <c r="C3" s="63" t="s">
        <v>562</v>
      </c>
      <c r="D3" s="160" t="s">
        <v>559</v>
      </c>
      <c r="E3" s="22" t="s">
        <v>53</v>
      </c>
      <c r="F3" s="235" t="s">
        <v>282</v>
      </c>
      <c r="G3" s="86" t="s">
        <v>640</v>
      </c>
    </row>
    <row r="4" spans="1:7" ht="8.1" customHeight="1" x14ac:dyDescent="0.25">
      <c r="E4" s="50" t="s">
        <v>53</v>
      </c>
      <c r="F4" s="217"/>
    </row>
    <row r="5" spans="1:7" ht="20.100000000000001" customHeight="1" x14ac:dyDescent="0.25">
      <c r="A5" s="38" t="str">
        <f ca="1">OFFSET($C5,0,form_lang-1)</f>
        <v>Regnskabsår og valuta</v>
      </c>
      <c r="B5" s="39"/>
      <c r="C5" s="39" t="s">
        <v>19</v>
      </c>
      <c r="D5" s="161" t="s">
        <v>44</v>
      </c>
      <c r="E5" s="51" t="s">
        <v>53</v>
      </c>
      <c r="F5" s="236" t="s">
        <v>80</v>
      </c>
    </row>
    <row r="6" spans="1:7" ht="37.5" customHeight="1" x14ac:dyDescent="0.25">
      <c r="B6" s="27" t="str">
        <f ca="1">OFFSET($C6,0,form_lang-1)</f>
        <v>De anførte oplysninger vedrører regnskabsperiode:  Fra ÅÅÅÅ-MM-DD og til ÅÅÅÅ-MM-DD:</v>
      </c>
      <c r="C6" s="79" t="s">
        <v>564</v>
      </c>
      <c r="D6" s="61" t="s">
        <v>558</v>
      </c>
      <c r="E6" s="50" t="s">
        <v>53</v>
      </c>
      <c r="F6" s="42" t="s">
        <v>619</v>
      </c>
      <c r="G6" s="256" t="s">
        <v>620</v>
      </c>
    </row>
    <row r="7" spans="1:7" ht="8.1" customHeight="1" x14ac:dyDescent="0.25">
      <c r="E7" s="50" t="s">
        <v>53</v>
      </c>
      <c r="F7" s="217"/>
    </row>
    <row r="8" spans="1:7" x14ac:dyDescent="0.25">
      <c r="B8" s="27" t="str">
        <f ca="1">OFFSET($C8,0,form_lang-1)</f>
        <v>Angiv, hvilken valuta virksomheden indberetter beløb i:</v>
      </c>
      <c r="C8" s="27" t="s">
        <v>70</v>
      </c>
      <c r="D8" s="61" t="s">
        <v>556</v>
      </c>
      <c r="E8" s="50" t="s">
        <v>53</v>
      </c>
      <c r="F8" s="237" t="s">
        <v>292</v>
      </c>
    </row>
    <row r="9" spans="1:7" ht="6.75" customHeight="1" thickBot="1" x14ac:dyDescent="0.3">
      <c r="E9" s="50" t="s">
        <v>53</v>
      </c>
      <c r="F9" s="238"/>
    </row>
    <row r="10" spans="1:7" ht="21.95" customHeight="1" x14ac:dyDescent="0.35">
      <c r="A10" s="16" t="str">
        <f ca="1">OFFSET($C10,0,form_lang-1)</f>
        <v>Resultatopgørelse</v>
      </c>
      <c r="B10" s="13"/>
      <c r="C10" s="13" t="s">
        <v>0</v>
      </c>
      <c r="D10" s="134" t="s">
        <v>45</v>
      </c>
      <c r="E10" s="52" t="s">
        <v>53</v>
      </c>
      <c r="F10" s="239" t="str">
        <f>IF(form_lang=1,"I alt for","In total for")</f>
        <v>I alt for</v>
      </c>
    </row>
    <row r="11" spans="1:7" ht="15.75" thickBot="1" x14ac:dyDescent="0.3">
      <c r="A11" s="12"/>
      <c r="B11" s="214" t="str">
        <f ca="1">OFFSET($C11,0,form_lang-1)</f>
        <v>Posterne er yderligere kommenteret under "REGN Information".</v>
      </c>
      <c r="C11" t="s">
        <v>563</v>
      </c>
      <c r="D11" s="143" t="s">
        <v>509</v>
      </c>
      <c r="E11" s="24" t="s">
        <v>53</v>
      </c>
      <c r="F11" s="240" t="str">
        <f>IF(form_lang=1,"eget CVR-nr.","own CVR-no.")</f>
        <v>eget CVR-nr.</v>
      </c>
    </row>
    <row r="12" spans="1:7" ht="6.75" customHeight="1" x14ac:dyDescent="0.25">
      <c r="B12" s="8"/>
      <c r="C12" s="8"/>
      <c r="D12" s="111"/>
      <c r="E12" s="50" t="s">
        <v>53</v>
      </c>
      <c r="F12" s="217"/>
    </row>
    <row r="13" spans="1:7" ht="54.95" customHeight="1" x14ac:dyDescent="0.25">
      <c r="B13" s="103" t="str">
        <f ca="1">OFFSET($C13,0,form_lang-1)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13" s="151" t="s">
        <v>359</v>
      </c>
      <c r="D13" s="123" t="s">
        <v>360</v>
      </c>
      <c r="E13" s="50" t="s">
        <v>53</v>
      </c>
      <c r="F13" s="217"/>
    </row>
    <row r="14" spans="1:7" ht="6.75" customHeight="1" x14ac:dyDescent="0.25">
      <c r="A14" s="34"/>
      <c r="B14" s="34"/>
      <c r="E14" s="215" t="s">
        <v>53</v>
      </c>
      <c r="F14" s="217"/>
    </row>
    <row r="15" spans="1:7" ht="21.95" customHeight="1" x14ac:dyDescent="0.25">
      <c r="A15" s="40" t="str">
        <f ca="1">OFFSET($C15,0,form_lang-1)</f>
        <v>Ordinær drift, før finansielle poster</v>
      </c>
      <c r="B15" s="41"/>
      <c r="C15" s="41" t="s">
        <v>24</v>
      </c>
      <c r="D15" s="135" t="s">
        <v>46</v>
      </c>
      <c r="E15" s="53" t="s">
        <v>53</v>
      </c>
      <c r="F15" s="241" t="str">
        <f>"1.000 "&amp;F$8</f>
        <v>1.000 DKK</v>
      </c>
    </row>
    <row r="16" spans="1:7" ht="15" customHeight="1" x14ac:dyDescent="0.25">
      <c r="A16" s="107">
        <v>1</v>
      </c>
      <c r="B16" s="62" t="str">
        <f t="shared" ref="B16:B34" ca="1" si="0">OFFSET($C16,0,form_lang-1)</f>
        <v>Nettoomsætning (efter fradrag af prisnedslag, merværdi- og punktafgifter)</v>
      </c>
      <c r="C16" s="27" t="s">
        <v>32</v>
      </c>
      <c r="D16" s="61" t="s">
        <v>361</v>
      </c>
      <c r="E16" s="28">
        <v>1</v>
      </c>
      <c r="F16" s="218">
        <v>0</v>
      </c>
      <c r="G16" s="255" t="str">
        <f t="shared" ref="G16:G24" si="1">IF(F16=0," ",IF(F16&lt;0,"Fjern negativt fortegn/Remove the negative sign"," "))</f>
        <v xml:space="preserve"> </v>
      </c>
    </row>
    <row r="17" spans="1:7" ht="17.25" customHeight="1" x14ac:dyDescent="0.25">
      <c r="A17" s="104">
        <v>2</v>
      </c>
      <c r="B17" s="105" t="str">
        <f t="shared" ca="1" si="0"/>
        <v>Arbejde udført for egen regning og opført under aktiver som tilgang</v>
      </c>
      <c r="C17" s="106" t="s">
        <v>297</v>
      </c>
      <c r="D17" s="44" t="s">
        <v>349</v>
      </c>
      <c r="E17" s="29">
        <v>2</v>
      </c>
      <c r="F17" s="218">
        <v>0</v>
      </c>
      <c r="G17" s="255" t="str">
        <f t="shared" si="1"/>
        <v xml:space="preserve"> </v>
      </c>
    </row>
    <row r="18" spans="1:7" ht="33" customHeight="1" x14ac:dyDescent="0.25">
      <c r="A18" s="104">
        <v>3</v>
      </c>
      <c r="B18" s="59" t="str">
        <f t="shared" ca="1" si="0"/>
        <v>Andre driftsindtægter 
• Her anføres kun indtægter af sekundær karakter.</v>
      </c>
      <c r="C18" s="45" t="s">
        <v>555</v>
      </c>
      <c r="D18" s="106" t="s">
        <v>557</v>
      </c>
      <c r="E18" s="29">
        <v>3</v>
      </c>
      <c r="F18" s="218">
        <v>0</v>
      </c>
      <c r="G18" s="255" t="str">
        <f t="shared" si="1"/>
        <v xml:space="preserve"> </v>
      </c>
    </row>
    <row r="19" spans="1:7" x14ac:dyDescent="0.25">
      <c r="A19" s="104">
        <v>4</v>
      </c>
      <c r="B19" s="106" t="str">
        <f t="shared" ca="1" si="0"/>
        <v>Forbrug af varer (materialer)</v>
      </c>
      <c r="C19" s="45" t="s">
        <v>351</v>
      </c>
      <c r="D19" s="44" t="s">
        <v>365</v>
      </c>
      <c r="E19" s="29">
        <v>4</v>
      </c>
      <c r="F19" s="218">
        <v>0</v>
      </c>
      <c r="G19" s="255" t="str">
        <f t="shared" si="1"/>
        <v xml:space="preserve"> </v>
      </c>
    </row>
    <row r="20" spans="1:7" ht="31.5" customHeight="1" x14ac:dyDescent="0.25">
      <c r="A20" s="104">
        <v>5</v>
      </c>
      <c r="B20" s="59" t="str">
        <f t="shared" ca="1" si="0"/>
        <v>Køb af underentrepriser/underleverandører
• Køb af andres arbejde i forbindelse med virksomhedens primære drift (fremmed arbejde).</v>
      </c>
      <c r="C20" s="45" t="s">
        <v>497</v>
      </c>
      <c r="D20" s="106" t="s">
        <v>498</v>
      </c>
      <c r="E20" s="29">
        <v>5</v>
      </c>
      <c r="F20" s="218">
        <v>0</v>
      </c>
      <c r="G20" s="255" t="str">
        <f t="shared" si="1"/>
        <v xml:space="preserve"> </v>
      </c>
    </row>
    <row r="21" spans="1:7" ht="35.25" customHeight="1" x14ac:dyDescent="0.25">
      <c r="A21" s="104">
        <v>6</v>
      </c>
      <c r="B21" s="106" t="str">
        <f t="shared" ca="1" si="0"/>
        <v>Omkostninger til husleje (ekskl. varme og el)
• Omfatter kun udgifter til lejeforhold.</v>
      </c>
      <c r="C21" s="45" t="s">
        <v>554</v>
      </c>
      <c r="D21" s="106" t="s">
        <v>499</v>
      </c>
      <c r="E21" s="29">
        <v>6</v>
      </c>
      <c r="F21" s="218">
        <v>0</v>
      </c>
      <c r="G21" s="255" t="str">
        <f t="shared" si="1"/>
        <v xml:space="preserve"> </v>
      </c>
    </row>
    <row r="22" spans="1:7" ht="31.5" customHeight="1" x14ac:dyDescent="0.25">
      <c r="A22" s="104">
        <v>7</v>
      </c>
      <c r="B22" s="59" t="str">
        <f t="shared" ca="1" si="0"/>
        <v>Omkostninger til anskaffelse af småinventar/driftsmidler med kort levetid
• Udgifter til anskaffelser, der udgiftsføres fuldt ud over resultatopgørelsen i købsåret, dvs. straksafskrives.</v>
      </c>
      <c r="C22" s="106" t="s">
        <v>553</v>
      </c>
      <c r="D22" s="106" t="s">
        <v>500</v>
      </c>
      <c r="E22" s="29">
        <v>7</v>
      </c>
      <c r="F22" s="218">
        <v>0</v>
      </c>
      <c r="G22" s="255" t="str">
        <f t="shared" si="1"/>
        <v xml:space="preserve"> </v>
      </c>
    </row>
    <row r="23" spans="1:7" ht="18" customHeight="1" x14ac:dyDescent="0.25">
      <c r="A23" s="104">
        <v>8</v>
      </c>
      <c r="B23" s="106" t="str">
        <f t="shared" ca="1" si="0"/>
        <v>Omkostninger til leje af arbejdskraft fra andet firma (fx vikarbureau)</v>
      </c>
      <c r="C23" s="30" t="s">
        <v>55</v>
      </c>
      <c r="D23" s="44" t="s">
        <v>343</v>
      </c>
      <c r="E23" s="29">
        <v>8</v>
      </c>
      <c r="F23" s="218">
        <v>0</v>
      </c>
      <c r="G23" s="255" t="str">
        <f t="shared" si="1"/>
        <v xml:space="preserve"> </v>
      </c>
    </row>
    <row r="24" spans="1:7" ht="18.75" customHeight="1" x14ac:dyDescent="0.25">
      <c r="A24" s="109">
        <v>9</v>
      </c>
      <c r="B24" s="167" t="str">
        <f t="shared" ca="1" si="0"/>
        <v>Omkostninger til langtidsleje og operationel leasing</v>
      </c>
      <c r="C24" s="33" t="s">
        <v>56</v>
      </c>
      <c r="D24" s="36" t="s">
        <v>48</v>
      </c>
      <c r="E24" s="32">
        <v>9</v>
      </c>
      <c r="F24" s="218">
        <v>0</v>
      </c>
      <c r="G24" s="255" t="str">
        <f t="shared" si="1"/>
        <v xml:space="preserve"> </v>
      </c>
    </row>
    <row r="25" spans="1:7" ht="16.5" customHeight="1" x14ac:dyDescent="0.25">
      <c r="A25" s="109">
        <v>10</v>
      </c>
      <c r="B25" s="167" t="str">
        <f t="shared" ca="1" si="0"/>
        <v>Tab på debitorer (konstaterede tab og ændringer i hensættelse) (+/-)</v>
      </c>
      <c r="C25" s="33" t="s">
        <v>290</v>
      </c>
      <c r="D25" s="36" t="s">
        <v>344</v>
      </c>
      <c r="E25" s="32">
        <v>10</v>
      </c>
      <c r="F25" s="218">
        <v>0</v>
      </c>
      <c r="G25" s="2" t="str">
        <f>IF(F25=0," ",IF(F25&lt;0,"Negativt fortegn anvendes kun hvis denne post er en indtægt/Only use a negative sign if this item is an income"," "))</f>
        <v xml:space="preserve"> </v>
      </c>
    </row>
    <row r="26" spans="1:7" ht="52.5" customHeight="1" x14ac:dyDescent="0.25">
      <c r="A26" s="109">
        <v>11</v>
      </c>
      <c r="B26" s="114" t="str">
        <f t="shared" ca="1" si="0"/>
        <v>Eksterne omkostninger i øvrigt 
• Udgifter til køretøjer, reparation, vedligeholdelse, royalties, rengøring, uddannelse, arbejdstøj, kontorartikler, telefon, revisor, advokat, forsikring, reklame, forretningsrejser, repræsentation o.l.</v>
      </c>
      <c r="C26" s="167" t="s">
        <v>638</v>
      </c>
      <c r="D26" s="167" t="s">
        <v>637</v>
      </c>
      <c r="E26" s="32">
        <v>11</v>
      </c>
      <c r="F26" s="218">
        <v>0</v>
      </c>
      <c r="G26" s="255" t="str">
        <f>IF(F26=0,"Denne omkostning må ikke være 0/This expense cannot be 0",IF(F26&lt;0,"Fjern negativt fortegn/Remove the negative sign"," "))</f>
        <v>Denne omkostning må ikke være 0/This expense cannot be 0</v>
      </c>
    </row>
    <row r="27" spans="1:7" ht="32.25" customHeight="1" x14ac:dyDescent="0.25">
      <c r="A27" s="109">
        <v>12</v>
      </c>
      <c r="B27" s="167" t="str">
        <f ca="1">OFFSET($C27,0,form_lang-1)</f>
        <v>Lønninger og gager
• Refusioner og viderefaktureret løn fratrækkes ikke og anføres i pkt. 3 som anden driftsindtægt.</v>
      </c>
      <c r="C27" s="167" t="s">
        <v>552</v>
      </c>
      <c r="D27" s="167" t="s">
        <v>501</v>
      </c>
      <c r="E27" s="32">
        <v>12</v>
      </c>
      <c r="F27" s="218">
        <v>0</v>
      </c>
      <c r="G27" s="255" t="str">
        <f t="shared" ref="G27:G33" si="2">IF(F27=0," ",IF(F27&lt;0,"Fjern negativt fortegn/Remove the negative sign"," "))</f>
        <v xml:space="preserve"> </v>
      </c>
    </row>
    <row r="28" spans="1:7" ht="16.5" customHeight="1" x14ac:dyDescent="0.25">
      <c r="A28" s="109">
        <v>13</v>
      </c>
      <c r="B28" s="167" t="str">
        <f t="shared" ca="1" si="0"/>
        <v>Pensionsomkostninger</v>
      </c>
      <c r="C28" s="33" t="s">
        <v>57</v>
      </c>
      <c r="D28" s="36" t="s">
        <v>321</v>
      </c>
      <c r="E28" s="32">
        <v>13</v>
      </c>
      <c r="F28" s="218">
        <v>0</v>
      </c>
      <c r="G28" s="255" t="str">
        <f t="shared" si="2"/>
        <v xml:space="preserve"> </v>
      </c>
    </row>
    <row r="29" spans="1:7" ht="37.5" customHeight="1" x14ac:dyDescent="0.25">
      <c r="A29" s="109">
        <v>14</v>
      </c>
      <c r="B29" s="167" t="str">
        <f t="shared" ca="1" si="0"/>
        <v>Andre omkostninger til social sikring
• Arbejdsgiverens bidrag til ATP, AER, BST ol. og personaleforsikringer i form af syge-, arbejdsskade-, ulykkes- og livsforsikringer m.m.</v>
      </c>
      <c r="C29" s="167" t="s">
        <v>565</v>
      </c>
      <c r="D29" s="167" t="s">
        <v>502</v>
      </c>
      <c r="E29" s="32">
        <v>14</v>
      </c>
      <c r="F29" s="218">
        <v>0</v>
      </c>
      <c r="G29" s="255" t="str">
        <f t="shared" si="2"/>
        <v xml:space="preserve"> </v>
      </c>
    </row>
    <row r="30" spans="1:7" ht="19.5" customHeight="1" x14ac:dyDescent="0.25">
      <c r="A30" s="109">
        <v>15</v>
      </c>
      <c r="B30" s="167" t="str">
        <f t="shared" ca="1" si="0"/>
        <v>Afskrivninger af materielle og immaterielle anlægsaktiver</v>
      </c>
      <c r="C30" s="33" t="s">
        <v>94</v>
      </c>
      <c r="D30" s="36" t="s">
        <v>328</v>
      </c>
      <c r="E30" s="32">
        <v>15</v>
      </c>
      <c r="F30" s="218">
        <v>0</v>
      </c>
      <c r="G30" s="255" t="str">
        <f t="shared" si="2"/>
        <v xml:space="preserve"> </v>
      </c>
    </row>
    <row r="31" spans="1:7" ht="20.25" customHeight="1" x14ac:dyDescent="0.25">
      <c r="A31" s="109">
        <v>16</v>
      </c>
      <c r="B31" s="167" t="str">
        <f t="shared" ca="1" si="0"/>
        <v>Nedskrivninger af materielle og immaterielle anlægsaktiver</v>
      </c>
      <c r="C31" s="33" t="s">
        <v>95</v>
      </c>
      <c r="D31" s="36" t="s">
        <v>346</v>
      </c>
      <c r="E31" s="32">
        <v>16</v>
      </c>
      <c r="F31" s="218">
        <v>0</v>
      </c>
      <c r="G31" s="255" t="str">
        <f t="shared" si="2"/>
        <v xml:space="preserve"> </v>
      </c>
    </row>
    <row r="32" spans="1:7" ht="21" customHeight="1" x14ac:dyDescent="0.25">
      <c r="A32" s="104">
        <v>17</v>
      </c>
      <c r="B32" s="106" t="str">
        <f t="shared" ca="1" si="0"/>
        <v>Nedskrivninger af omsætningsaktiver (bortset fra finansielle omsætningsaktiver)</v>
      </c>
      <c r="C32" s="30" t="s">
        <v>58</v>
      </c>
      <c r="D32" s="106" t="s">
        <v>503</v>
      </c>
      <c r="E32" s="29">
        <v>17</v>
      </c>
      <c r="F32" s="218">
        <v>0</v>
      </c>
      <c r="G32" s="255" t="str">
        <f t="shared" si="2"/>
        <v xml:space="preserve"> </v>
      </c>
    </row>
    <row r="33" spans="1:28" ht="33.75" customHeight="1" x14ac:dyDescent="0.25">
      <c r="A33" s="109">
        <v>18</v>
      </c>
      <c r="B33" s="167" t="str">
        <f t="shared" ca="1" si="0"/>
        <v>Sekundære omkostninger
•Tab af salg af immaterielle og materielle anlægsafgifter, udgifter til erstatninger ol.</v>
      </c>
      <c r="C33" s="37" t="s">
        <v>298</v>
      </c>
      <c r="D33" s="167" t="s">
        <v>504</v>
      </c>
      <c r="E33" s="32">
        <v>18</v>
      </c>
      <c r="F33" s="218">
        <v>0</v>
      </c>
      <c r="G33" s="255" t="str">
        <f t="shared" si="2"/>
        <v xml:space="preserve"> </v>
      </c>
    </row>
    <row r="34" spans="1:28" s="4" customFormat="1" x14ac:dyDescent="0.25">
      <c r="A34" s="108">
        <v>19</v>
      </c>
      <c r="B34" s="136" t="str">
        <f t="shared" ca="1" si="0"/>
        <v>Ordinært driftsresultat før finansielle poster iht. årsregnskabet</v>
      </c>
      <c r="C34" s="10" t="s">
        <v>23</v>
      </c>
      <c r="D34" s="136" t="s">
        <v>64</v>
      </c>
      <c r="E34" s="9">
        <v>19</v>
      </c>
      <c r="F34" s="242">
        <v>0</v>
      </c>
      <c r="G34" s="255"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38" t="str">
        <f ca="1">OFFSET($C35,0,form_lang-1)</f>
        <v>Finansielle poster</v>
      </c>
      <c r="B35" s="43"/>
      <c r="C35" s="43" t="s">
        <v>1</v>
      </c>
      <c r="D35" s="137" t="s">
        <v>50</v>
      </c>
      <c r="E35" s="51" t="s">
        <v>53</v>
      </c>
      <c r="F35" s="243" t="str">
        <f>"1.000 "&amp;F$8</f>
        <v>1.000 DKK</v>
      </c>
      <c r="AA35" s="2">
        <f>(F16+F17+F18)-(F19+F20+F21+F22+F23+F24+F25+F26+F27+F28+F29+F30+F31+F32+F33)</f>
        <v>0</v>
      </c>
      <c r="AB35" s="2">
        <f>(AA35-F34)</f>
        <v>0</v>
      </c>
    </row>
    <row r="36" spans="1:28" ht="51" customHeight="1" x14ac:dyDescent="0.25">
      <c r="A36" s="111">
        <v>20</v>
      </c>
      <c r="B36" s="93" t="str">
        <f ca="1">OFFSET($C36,0,form_lang-1)</f>
        <v>Indtægter af kapitalandele og øvrigt udbytte af finansielle anlægsaktiver 
• Overskud, udbytte, royalties og opskrivninger.
• Negativt udbytte eller værdiregulering angives i pkt. 22 (fx nedskrivninger).</v>
      </c>
      <c r="C36" s="91" t="s">
        <v>551</v>
      </c>
      <c r="D36" s="93" t="s">
        <v>505</v>
      </c>
      <c r="E36" s="2">
        <v>20</v>
      </c>
      <c r="F36" s="218">
        <v>0</v>
      </c>
      <c r="G36" s="2"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09">
        <v>21</v>
      </c>
      <c r="B37" s="167" t="str">
        <f ca="1">OFFSET($C37,0,form_lang-1)</f>
        <v>Renteindtægter o.l. af finansielle anlægsaktiver og omsætningsaktiver
• Af tilgodehavende, obligationer samt andre værdipapirer og likvide beholdninger.</v>
      </c>
      <c r="C37" s="37" t="s">
        <v>550</v>
      </c>
      <c r="D37" s="167" t="s">
        <v>506</v>
      </c>
      <c r="E37" s="33">
        <v>21</v>
      </c>
      <c r="F37" s="218">
        <v>0</v>
      </c>
      <c r="G37" s="2"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09">
        <v>22</v>
      </c>
      <c r="B38" s="167" t="str">
        <f ca="1">OFFSET($C38,0,form_lang-1)</f>
        <v>Nedskrivning af finansielle anlægs- og omsætningsaktiver
• Nedskrivninger, hvor aktivets værdi permanent antages at være lavere end  anskaffelses-eller kostprisen, incl negativ udbytte.</v>
      </c>
      <c r="C38" s="37" t="s">
        <v>549</v>
      </c>
      <c r="D38" s="167" t="s">
        <v>507</v>
      </c>
      <c r="E38" s="32">
        <v>22</v>
      </c>
      <c r="F38" s="218">
        <v>0</v>
      </c>
    </row>
    <row r="39" spans="1:28" ht="23.25" customHeight="1" x14ac:dyDescent="0.25">
      <c r="A39" s="109">
        <v>23</v>
      </c>
      <c r="B39" s="167" t="str">
        <f ca="1">OFFSET($C39,0,form_lang-1)</f>
        <v>Renteomkostninger o.l.</v>
      </c>
      <c r="C39" s="33" t="s">
        <v>25</v>
      </c>
      <c r="D39" s="167" t="s">
        <v>407</v>
      </c>
      <c r="E39" s="32">
        <v>23</v>
      </c>
      <c r="F39" s="218">
        <v>0</v>
      </c>
    </row>
    <row r="40" spans="1:28" s="4" customFormat="1" x14ac:dyDescent="0.25">
      <c r="A40" s="118">
        <v>24</v>
      </c>
      <c r="B40" s="136" t="str">
        <f ca="1">OFFSET($C40,0,form_lang-1)</f>
        <v>Ordinært resultat, før skat (+/-)</v>
      </c>
      <c r="C40" s="10" t="s">
        <v>288</v>
      </c>
      <c r="D40" s="136" t="s">
        <v>289</v>
      </c>
      <c r="E40" s="9">
        <v>24</v>
      </c>
      <c r="F40" s="242">
        <v>0</v>
      </c>
      <c r="G40" s="255"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4">
        <f>F34+F36+F37-F38-F39</f>
        <v>0</v>
      </c>
      <c r="AB40" s="4">
        <f>(AA40)-(F40)</f>
        <v>0</v>
      </c>
    </row>
    <row r="41" spans="1:28" ht="20.100000000000001" customHeight="1" x14ac:dyDescent="0.25">
      <c r="A41" s="38" t="str">
        <f ca="1">OFFSET($C41,0,form_lang-1)</f>
        <v>Skatter</v>
      </c>
      <c r="B41" s="34"/>
      <c r="C41" s="34" t="s">
        <v>2</v>
      </c>
      <c r="D41" s="138" t="s">
        <v>49</v>
      </c>
      <c r="E41" s="51" t="s">
        <v>53</v>
      </c>
      <c r="F41" s="244"/>
    </row>
    <row r="42" spans="1:28" ht="19.5" customHeight="1" x14ac:dyDescent="0.25">
      <c r="A42" s="112">
        <v>25</v>
      </c>
      <c r="B42" s="49" t="str">
        <f ca="1">OFFSET($C42,0,form_lang-1)</f>
        <v>Selskabsskat mv. af ordinært resultat (+/-)</v>
      </c>
      <c r="C42" s="49" t="s">
        <v>69</v>
      </c>
      <c r="D42" s="139" t="s">
        <v>508</v>
      </c>
      <c r="E42" s="49">
        <v>25</v>
      </c>
      <c r="F42" s="218">
        <v>0</v>
      </c>
      <c r="G42" s="2" t="str">
        <f>IF(F42=0," ",IF(F42&lt;0,"Negativt fortegn anvendes hvis denne post er en indtægt./Only use a negative sign if this item is an income."," "))</f>
        <v xml:space="preserve"> </v>
      </c>
    </row>
    <row r="43" spans="1:28" ht="20.100000000000001" customHeight="1" x14ac:dyDescent="0.25">
      <c r="A43" s="38" t="str">
        <f ca="1">OFFSET($C43,0,form_lang-1)</f>
        <v>Årets resultat</v>
      </c>
      <c r="B43" s="34"/>
      <c r="C43" s="34" t="s">
        <v>28</v>
      </c>
      <c r="D43" s="138" t="s">
        <v>65</v>
      </c>
      <c r="E43" s="51" t="s">
        <v>53</v>
      </c>
      <c r="F43" s="244"/>
    </row>
    <row r="44" spans="1:28" s="4" customFormat="1" ht="36.75" customHeight="1" thickBot="1" x14ac:dyDescent="0.3">
      <c r="A44" s="113">
        <v>26</v>
      </c>
      <c r="B44" s="203" t="str">
        <f ca="1">OFFSET($C44,0,form_lang-1)</f>
        <v>Årets resultat (+/-)
(pkt. 24-25)</v>
      </c>
      <c r="C44" s="203" t="s">
        <v>338</v>
      </c>
      <c r="D44" s="81" t="s">
        <v>287</v>
      </c>
      <c r="E44" s="48">
        <v>26</v>
      </c>
      <c r="F44" s="242">
        <v>0</v>
      </c>
      <c r="G44" s="255"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4">
        <f>F44 -((F40)-(F42))</f>
        <v>0</v>
      </c>
    </row>
    <row r="45" spans="1:28" s="4" customFormat="1" ht="9.9499999999999993" customHeight="1" thickTop="1" x14ac:dyDescent="0.25">
      <c r="D45" s="140"/>
      <c r="E45" s="54" t="s">
        <v>53</v>
      </c>
      <c r="F45" s="245"/>
    </row>
    <row r="46" spans="1:28" ht="20.100000000000001" customHeight="1" x14ac:dyDescent="0.25">
      <c r="A46" s="38" t="str">
        <f ca="1">OFFSET($C46,0,form_lang-1)</f>
        <v>Resultatanvendelse</v>
      </c>
      <c r="B46" s="34"/>
      <c r="C46" s="34" t="s">
        <v>3</v>
      </c>
      <c r="D46" s="138" t="s">
        <v>51</v>
      </c>
      <c r="E46" s="51" t="s">
        <v>53</v>
      </c>
      <c r="F46" s="241" t="str">
        <f>"1.000 "&amp;F$8</f>
        <v>1.000 DKK</v>
      </c>
    </row>
    <row r="47" spans="1:28" ht="18" customHeight="1" x14ac:dyDescent="0.25">
      <c r="A47" s="107">
        <v>27</v>
      </c>
      <c r="B47" s="35" t="str">
        <f ca="1">OFFSET($C47,0,form_lang-1)</f>
        <v>Konsolidering, dvs. overførsel til (+) eller fra (-) egenkapitalen</v>
      </c>
      <c r="C47" s="35" t="s">
        <v>29</v>
      </c>
      <c r="D47" s="141" t="s">
        <v>639</v>
      </c>
      <c r="E47" s="27">
        <v>27</v>
      </c>
      <c r="F47" s="242">
        <v>0</v>
      </c>
      <c r="G47" s="255"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2">
        <f>(F47+F48)-F44</f>
        <v>0</v>
      </c>
    </row>
    <row r="48" spans="1:28" ht="30" x14ac:dyDescent="0.25">
      <c r="A48" s="104">
        <v>28</v>
      </c>
      <c r="B48" s="59" t="str">
        <f ca="1">OFFSET($C48,0,form_lang-1)</f>
        <v>Udbytte, ekstraordinært udbytte, udbetaling til indehavere, efterbetaling til andelshavere og anden udlodning
Udbetalt eller deklareret.</v>
      </c>
      <c r="C48" s="59" t="s">
        <v>548</v>
      </c>
      <c r="D48" s="59" t="s">
        <v>410</v>
      </c>
      <c r="E48" s="44">
        <v>28</v>
      </c>
      <c r="F48" s="242">
        <v>0</v>
      </c>
      <c r="G48" s="2" t="str">
        <f>IF(F48=0," ",IF(F48&lt;0,"Fjern negativt fortegn/Remove the negative sign"," "))</f>
        <v xml:space="preserve"> </v>
      </c>
    </row>
    <row r="49" spans="1:7" ht="6.75" customHeight="1" thickBot="1" x14ac:dyDescent="0.3">
      <c r="E49" s="50" t="s">
        <v>53</v>
      </c>
      <c r="F49" s="246"/>
    </row>
    <row r="50" spans="1:7" s="8" customFormat="1" ht="21.95" customHeight="1" x14ac:dyDescent="0.35">
      <c r="A50" s="17" t="str">
        <f ca="1">OFFSET($C50,0,form_lang-1)</f>
        <v>Balance</v>
      </c>
      <c r="B50" s="14"/>
      <c r="C50" s="14" t="s">
        <v>4</v>
      </c>
      <c r="D50" s="142" t="s">
        <v>59</v>
      </c>
      <c r="E50" s="55" t="s">
        <v>53</v>
      </c>
      <c r="F50" s="239" t="str">
        <f>IF(form_lang=1,"I alt for","In total for")</f>
        <v>I alt for</v>
      </c>
    </row>
    <row r="51" spans="1:7" ht="15.75" thickBot="1" x14ac:dyDescent="0.3">
      <c r="A51" s="12"/>
      <c r="B51" s="15"/>
      <c r="C51" s="15"/>
      <c r="D51" s="143" t="s">
        <v>53</v>
      </c>
      <c r="E51" s="24" t="s">
        <v>53</v>
      </c>
      <c r="F51" s="240" t="str">
        <f>IF(form_lang=1,"eget CVR-nr.","own CVR-no.")</f>
        <v>eget CVR-nr.</v>
      </c>
    </row>
    <row r="52" spans="1:7" ht="6.75" customHeight="1" x14ac:dyDescent="0.25">
      <c r="B52" s="8"/>
      <c r="C52" s="8"/>
      <c r="D52" s="111"/>
      <c r="E52" s="50" t="s">
        <v>53</v>
      </c>
      <c r="F52" s="217"/>
    </row>
    <row r="53" spans="1:7" ht="61.5" customHeight="1" x14ac:dyDescent="0.25">
      <c r="B53" s="103" t="str">
        <f ca="1">OFFSET($C53,0,form_lang-1)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53" s="151" t="s">
        <v>359</v>
      </c>
      <c r="D53" s="123" t="s">
        <v>360</v>
      </c>
      <c r="E53" s="50" t="s">
        <v>53</v>
      </c>
      <c r="F53" s="217"/>
    </row>
    <row r="54" spans="1:7" ht="6.75" customHeight="1" x14ac:dyDescent="0.25">
      <c r="E54" s="50" t="s">
        <v>53</v>
      </c>
      <c r="F54" s="217"/>
    </row>
    <row r="55" spans="1:7" s="4" customFormat="1" ht="9.9499999999999993" customHeight="1" x14ac:dyDescent="0.25">
      <c r="D55" s="140"/>
      <c r="E55" s="54" t="s">
        <v>53</v>
      </c>
      <c r="F55" s="245"/>
    </row>
    <row r="56" spans="1:7" ht="20.100000000000001" customHeight="1" x14ac:dyDescent="0.25">
      <c r="A56" s="38" t="str">
        <f ca="1">OFFSET($C56,0,form_lang-1)</f>
        <v>Passiver</v>
      </c>
      <c r="B56" s="34"/>
      <c r="C56" s="34" t="s">
        <v>5</v>
      </c>
      <c r="D56" s="138" t="s">
        <v>61</v>
      </c>
      <c r="E56" s="51" t="s">
        <v>53</v>
      </c>
      <c r="F56" s="247" t="str">
        <f>"1.000 "&amp;F$8</f>
        <v>1.000 DKK</v>
      </c>
    </row>
    <row r="57" spans="1:7" ht="15.75" thickBot="1" x14ac:dyDescent="0.3">
      <c r="A57" s="175">
        <v>55</v>
      </c>
      <c r="B57" s="191" t="str">
        <f ca="1">OFFSET($C57,0,form_lang-1)</f>
        <v>Egenkapital ultimo (+/-)</v>
      </c>
      <c r="C57" s="2" t="s">
        <v>291</v>
      </c>
      <c r="D57" s="60" t="s">
        <v>411</v>
      </c>
      <c r="E57" s="2">
        <v>55</v>
      </c>
      <c r="F57" s="218">
        <v>0</v>
      </c>
    </row>
    <row r="58" spans="1:7" ht="8.1" customHeight="1" x14ac:dyDescent="0.25">
      <c r="B58" s="4"/>
      <c r="C58" s="21"/>
      <c r="D58" s="144"/>
      <c r="E58" s="47" t="s">
        <v>53</v>
      </c>
      <c r="F58" s="248"/>
    </row>
    <row r="59" spans="1:7" s="4" customFormat="1" ht="21.95" customHeight="1" thickBot="1" x14ac:dyDescent="0.3">
      <c r="A59" s="176">
        <v>61</v>
      </c>
      <c r="B59" s="190" t="str">
        <f ca="1">OFFSET($C59,0,form_lang-1)</f>
        <v>Passiver i alt</v>
      </c>
      <c r="C59" s="48" t="s">
        <v>30</v>
      </c>
      <c r="D59" s="81" t="s">
        <v>90</v>
      </c>
      <c r="E59" s="48">
        <v>61</v>
      </c>
      <c r="F59" s="251">
        <v>0</v>
      </c>
      <c r="G59" s="255"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4" customFormat="1" ht="9.9499999999999993" customHeight="1" thickTop="1" x14ac:dyDescent="0.25">
      <c r="D60" s="140"/>
      <c r="E60" s="54" t="s">
        <v>53</v>
      </c>
      <c r="F60" s="245"/>
    </row>
    <row r="61" spans="1:7" ht="6.75" customHeight="1" thickBot="1" x14ac:dyDescent="0.3">
      <c r="E61" s="50" t="s">
        <v>53</v>
      </c>
      <c r="F61" s="217"/>
    </row>
    <row r="62" spans="1:7" ht="21.95" customHeight="1" x14ac:dyDescent="0.35">
      <c r="A62" s="20" t="str">
        <f ca="1">OFFSET($C62,0,form_lang-1)</f>
        <v>Regnskabsårets investeringer</v>
      </c>
      <c r="B62" s="21"/>
      <c r="C62" s="21" t="s">
        <v>7</v>
      </c>
      <c r="D62" s="144" t="s">
        <v>66</v>
      </c>
      <c r="E62" s="56" t="s">
        <v>53</v>
      </c>
      <c r="F62" s="248" t="str">
        <f>IF(form_lang=1,"I alt for","In total for")</f>
        <v>I alt for</v>
      </c>
    </row>
    <row r="63" spans="1:7" ht="15.75" thickBot="1" x14ac:dyDescent="0.3">
      <c r="A63" s="3"/>
      <c r="B63" s="208" t="str">
        <f ca="1">OFFSET($C63,0,form_lang-1)</f>
        <v>Posterne er yderligere kommenteret i vejledningen</v>
      </c>
      <c r="C63" t="s">
        <v>54</v>
      </c>
      <c r="D63" s="143" t="s">
        <v>509</v>
      </c>
      <c r="E63" s="22" t="s">
        <v>53</v>
      </c>
      <c r="F63" s="246" t="str">
        <f>IF(form_lang=1,"eget CVR-nr.","own CVR-no.")</f>
        <v>eget CVR-nr.</v>
      </c>
    </row>
    <row r="64" spans="1:7" ht="6.75" customHeight="1" x14ac:dyDescent="0.25">
      <c r="A64" s="23"/>
      <c r="B64" s="46"/>
      <c r="C64" s="46"/>
      <c r="D64" s="146"/>
      <c r="E64" s="47" t="s">
        <v>53</v>
      </c>
      <c r="F64" s="248"/>
    </row>
    <row r="65" spans="1:51" x14ac:dyDescent="0.25">
      <c r="B65" s="103" t="str">
        <f ca="1">OFFSET($C65,0,form_lang-1)</f>
        <v>Investeringer omfatter alene aktiver, der er bestemt til firmaets vedvarende eje eller brug.</v>
      </c>
      <c r="C65" s="11" t="s">
        <v>6</v>
      </c>
      <c r="D65" s="123" t="s">
        <v>412</v>
      </c>
      <c r="E65" s="50" t="s">
        <v>53</v>
      </c>
      <c r="F65" s="217"/>
    </row>
    <row r="66" spans="1:51" ht="6.75" customHeight="1" x14ac:dyDescent="0.25">
      <c r="E66" s="50" t="s">
        <v>53</v>
      </c>
      <c r="F66" s="217"/>
    </row>
    <row r="67" spans="1:51" ht="20.100000000000001" customHeight="1" x14ac:dyDescent="0.25">
      <c r="A67" s="38" t="str">
        <f ca="1">OFFSET($C67,0,form_lang-1)</f>
        <v>Tilgang</v>
      </c>
      <c r="B67" s="216"/>
      <c r="C67" s="34" t="s">
        <v>8</v>
      </c>
      <c r="D67" s="138" t="s">
        <v>413</v>
      </c>
      <c r="E67" s="51" t="s">
        <v>53</v>
      </c>
      <c r="F67" s="247" t="str">
        <f>"1.000 "&amp;F$8</f>
        <v>1.000 DKK</v>
      </c>
    </row>
    <row r="68" spans="1:51" ht="6.75" customHeight="1" x14ac:dyDescent="0.25">
      <c r="E68" s="50" t="s">
        <v>53</v>
      </c>
      <c r="F68" s="249"/>
    </row>
    <row r="69" spans="1:51" ht="60" customHeight="1" x14ac:dyDescent="0.25">
      <c r="A69" s="92"/>
      <c r="B69" s="156" t="str">
        <f ca="1">OFFSET($C69,0,form_lang-1)</f>
        <v>Under tilgang anføres værdien før bogføringsmæssige og finansielle reguleringer,
fx forskudsafskrivninger, kurstab og offentlige tilskud. 
Overførsel (som følge af færdiggørelse) fra pkt. 66 og 77 til andre punkter anses ikke for tilgang.</v>
      </c>
      <c r="C69" s="207" t="s">
        <v>88</v>
      </c>
      <c r="D69" s="154" t="s">
        <v>414</v>
      </c>
      <c r="E69" s="89" t="s">
        <v>53</v>
      </c>
      <c r="F69" s="229"/>
    </row>
    <row r="70" spans="1:51" ht="12.75" customHeight="1" x14ac:dyDescent="0.25">
      <c r="E70" s="2"/>
      <c r="F70" s="228"/>
    </row>
    <row r="71" spans="1:51" ht="129" customHeight="1" x14ac:dyDescent="0.25">
      <c r="B71" s="103" t="str">
        <f ca="1">OFFSET($C71,0,form_lang-1)</f>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v>
      </c>
      <c r="C71" s="120" t="s">
        <v>547</v>
      </c>
      <c r="D71" s="154" t="s">
        <v>416</v>
      </c>
      <c r="E71" s="50" t="s">
        <v>53</v>
      </c>
      <c r="F71" s="229"/>
    </row>
    <row r="72" spans="1:51" s="34" customFormat="1" ht="9" customHeight="1" x14ac:dyDescent="0.25">
      <c r="D72" s="138"/>
      <c r="F72" s="250"/>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21" customHeight="1" x14ac:dyDescent="0.25">
      <c r="A73" s="92"/>
      <c r="B73" s="192" t="str">
        <f t="shared" ref="B73:B79" ca="1" si="3">OFFSET($C73,0,form_lang-1)</f>
        <v>Immaterielle anlægsaktiver</v>
      </c>
      <c r="C73" s="88" t="s">
        <v>13</v>
      </c>
      <c r="D73" s="148" t="s">
        <v>347</v>
      </c>
      <c r="E73" s="89" t="s">
        <v>53</v>
      </c>
      <c r="F73" s="229"/>
    </row>
    <row r="74" spans="1:51" ht="30" x14ac:dyDescent="0.25">
      <c r="A74" s="117">
        <v>62</v>
      </c>
      <c r="B74" s="184" t="str">
        <f t="shared" ca="1" si="3"/>
        <v>Tilgang af Færdiggjorte udviklingsprojekter til kostpris
• Bemærk at overførsel fra posten immaterielle aktiver under udvikling ikke er en tilgang.</v>
      </c>
      <c r="C74" s="91" t="s">
        <v>546</v>
      </c>
      <c r="D74" s="93" t="s">
        <v>510</v>
      </c>
      <c r="E74" s="2">
        <v>62</v>
      </c>
      <c r="F74" s="224">
        <v>0</v>
      </c>
      <c r="G74" s="255" t="str">
        <f>IF(F74=0," ",IF(F74&lt;0,"Fjern negativt fortegn/Remove the negative sign"," "))</f>
        <v xml:space="preserve"> </v>
      </c>
    </row>
    <row r="75" spans="1:51" ht="32.25" customHeight="1" x14ac:dyDescent="0.25">
      <c r="A75" s="117">
        <v>63</v>
      </c>
      <c r="B75" s="115" t="str">
        <f t="shared" ca="1" si="3"/>
        <v>Tilgang af Erhvervede koncessioner, patenter, licenser, varemærker samt lignende rettigheder til kostpris</v>
      </c>
      <c r="C75" s="33" t="s">
        <v>299</v>
      </c>
      <c r="D75" s="167" t="s">
        <v>511</v>
      </c>
      <c r="E75" s="33">
        <v>63</v>
      </c>
      <c r="F75" s="218">
        <v>0</v>
      </c>
      <c r="G75" s="255" t="str">
        <f>IF(F75=0," ",IF(F75&lt;0,"Fjern negativt fortegn/Remove the negative sign"," "))</f>
        <v xml:space="preserve"> </v>
      </c>
    </row>
    <row r="76" spans="1:51" ht="30" x14ac:dyDescent="0.25">
      <c r="A76" s="169">
        <v>64</v>
      </c>
      <c r="B76" s="185" t="str">
        <f t="shared" ca="1" si="3"/>
        <v>Tilgang af Software til kostpris
• Bemærk at overførsel fra posten immaterielle aktiver under udvikling ikke er en tilgang.</v>
      </c>
      <c r="C76" s="37" t="s">
        <v>545</v>
      </c>
      <c r="D76" s="167" t="s">
        <v>512</v>
      </c>
      <c r="E76" s="33">
        <v>64</v>
      </c>
      <c r="F76" s="218">
        <v>0</v>
      </c>
      <c r="G76" s="255" t="str">
        <f>IF(F76=0," ",IF(F76&lt;0,"Fjern negativt fortegn/Remove the negative sign"," "))</f>
        <v xml:space="preserve"> </v>
      </c>
    </row>
    <row r="77" spans="1:51" ht="30" x14ac:dyDescent="0.25">
      <c r="A77" s="117">
        <v>65</v>
      </c>
      <c r="B77" s="115" t="str">
        <f t="shared" ca="1" si="3"/>
        <v>Tilgang af Goodwill
• Bemærk at overførsel fra posten immaterielle aktiver under udvikling ikke er en tilgang.</v>
      </c>
      <c r="C77" s="45" t="s">
        <v>544</v>
      </c>
      <c r="D77" s="106" t="s">
        <v>513</v>
      </c>
      <c r="E77" s="30">
        <v>65</v>
      </c>
      <c r="F77" s="218">
        <v>0</v>
      </c>
      <c r="G77" s="255" t="str">
        <f>IF(F77=0," ",IF(F77&lt;0,"Fjern negativt fortegn/Remove the negative sign"," "))</f>
        <v xml:space="preserve"> </v>
      </c>
    </row>
    <row r="78" spans="1:51" ht="15.75" thickBot="1" x14ac:dyDescent="0.3">
      <c r="A78" s="179">
        <v>66</v>
      </c>
      <c r="B78" s="180" t="str">
        <f t="shared" ca="1" si="3"/>
        <v>Tilgang af Immaterialle aktiver under udvikling</v>
      </c>
      <c r="C78" s="2" t="s">
        <v>300</v>
      </c>
      <c r="D78" s="60" t="s">
        <v>425</v>
      </c>
      <c r="E78" s="2">
        <v>66</v>
      </c>
      <c r="F78" s="220">
        <v>0</v>
      </c>
      <c r="G78" s="255" t="str">
        <f>IF(F78=0," ",IF(F78&lt;0,"Fjern negativt fortegn/Remove the negative sign"," "))</f>
        <v xml:space="preserve"> </v>
      </c>
      <c r="AB78" s="2">
        <f>(F74+F75+F76+F77+F78)-F79</f>
        <v>0</v>
      </c>
    </row>
    <row r="79" spans="1:51" s="4" customFormat="1" ht="36.75" customHeight="1" x14ac:dyDescent="0.25">
      <c r="A79" s="110">
        <v>67</v>
      </c>
      <c r="B79" s="126" t="str">
        <f t="shared" ca="1" si="3"/>
        <v>Immaterielle anlægsaktiver i alt
(pkt. 62+63+64+65+66)</v>
      </c>
      <c r="C79" s="80" t="s">
        <v>307</v>
      </c>
      <c r="D79" s="152" t="s">
        <v>514</v>
      </c>
      <c r="E79" s="9">
        <v>67</v>
      </c>
      <c r="F79" s="221">
        <f>F74+F75+F76+F77+F78</f>
        <v>0</v>
      </c>
      <c r="G79" s="255"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16"/>
      <c r="B80" s="166" t="str">
        <f t="shared" ref="B80:B86" ca="1" si="4">OFFSET($C80,0,form_lang-1)</f>
        <v>Grunde og bygninger</v>
      </c>
      <c r="C80" s="88" t="s">
        <v>62</v>
      </c>
      <c r="D80" s="148" t="s">
        <v>60</v>
      </c>
      <c r="E80" s="90" t="s">
        <v>53</v>
      </c>
      <c r="F80" s="229"/>
      <c r="G80" s="86"/>
    </row>
    <row r="81" spans="1:28" ht="33.75" customHeight="1" x14ac:dyDescent="0.25">
      <c r="A81" s="117">
        <v>68</v>
      </c>
      <c r="B81" s="115" t="str">
        <f t="shared" ca="1" si="4"/>
        <v>Tilgang/Køb af eksisterende bygninger (inkl. grundværdi)
• Bemærk, at overførsel fra posten Aktiver under opførelse er ikke en tilgang.</v>
      </c>
      <c r="C81" s="91" t="s">
        <v>543</v>
      </c>
      <c r="D81" s="93" t="s">
        <v>515</v>
      </c>
      <c r="E81" s="2">
        <v>68</v>
      </c>
      <c r="F81" s="224">
        <v>0</v>
      </c>
      <c r="G81" s="255" t="str">
        <f>IF(F81=0," ",IF(F81&lt;0,"Fjern negativt fortegn/Remove the negative sign"," "))</f>
        <v xml:space="preserve"> </v>
      </c>
    </row>
    <row r="82" spans="1:28" ht="31.5" customHeight="1" x14ac:dyDescent="0.25">
      <c r="A82" s="117">
        <v>69</v>
      </c>
      <c r="B82" s="115" t="str">
        <f t="shared" ca="1" si="4"/>
        <v>Tilgang af opførelsesudgifter for nybygninger (ekskl. grunde)
• Bemærk, at overførsel fra posten Aktiver under opførelse er ikke en tilgang.</v>
      </c>
      <c r="C82" s="37" t="s">
        <v>542</v>
      </c>
      <c r="D82" s="167" t="s">
        <v>516</v>
      </c>
      <c r="E82" s="33">
        <v>69</v>
      </c>
      <c r="F82" s="218">
        <v>0</v>
      </c>
      <c r="G82" s="255" t="str">
        <f>IF(F82=0," ",IF(F82&lt;0,"Fjern negativt fortegn/Remove the negative sign"," "))</f>
        <v xml:space="preserve"> </v>
      </c>
    </row>
    <row r="83" spans="1:28" ht="33.75" customHeight="1" x14ac:dyDescent="0.25">
      <c r="A83" s="169">
        <v>70</v>
      </c>
      <c r="B83" s="178" t="str">
        <f t="shared" ca="1" si="4"/>
        <v>Tilgang/Køb af ubebyggede grunde
• Bemærk, at overførsel fra posten Aktiver under opførelse er ikke en tilgang.</v>
      </c>
      <c r="C83" s="37" t="s">
        <v>541</v>
      </c>
      <c r="D83" s="167" t="s">
        <v>517</v>
      </c>
      <c r="E83" s="33">
        <v>70</v>
      </c>
      <c r="F83" s="218">
        <v>0</v>
      </c>
      <c r="G83" s="255" t="str">
        <f>IF(F83=0," ",IF(F83&lt;0,"Fjern negativt fortegn/Remove the negative sign"," "))</f>
        <v xml:space="preserve"> </v>
      </c>
    </row>
    <row r="84" spans="1:28" ht="60" x14ac:dyDescent="0.25">
      <c r="A84" s="169">
        <v>71</v>
      </c>
      <c r="B84" s="178" t="str">
        <f t="shared" ca="1" si="4"/>
        <v>Tilgang af ombygning af bygninger til kostpris
Medtages ikke:
• Omkostninger til ombygning af lejede lokaler (Angives i pkt. 75).
• Bemærk, at overførsel fra posten Aktiver under opførelse er ikke en tilgang.</v>
      </c>
      <c r="C84" s="45" t="s">
        <v>540</v>
      </c>
      <c r="D84" s="106" t="s">
        <v>518</v>
      </c>
      <c r="E84" s="44">
        <v>71</v>
      </c>
      <c r="F84" s="218">
        <v>0</v>
      </c>
      <c r="G84" s="255" t="str">
        <f>IF(F84=0," ",IF(F84&lt;0,"Fjern negativt fortegn/Remove the negative sign"," "))</f>
        <v xml:space="preserve"> </v>
      </c>
    </row>
    <row r="85" spans="1:28" ht="34.5" customHeight="1" thickBot="1" x14ac:dyDescent="0.3">
      <c r="A85" s="179">
        <v>72</v>
      </c>
      <c r="B85" s="180" t="str">
        <f t="shared" ca="1" si="4"/>
        <v>Tilgang af veje, havne, pladser o.l. til kostpris
• Bemærk, at overførsel fra posten Aktiver under opførelse er ikke en tilgang.</v>
      </c>
      <c r="C85" s="167" t="s">
        <v>539</v>
      </c>
      <c r="D85" s="167" t="s">
        <v>519</v>
      </c>
      <c r="E85" s="36">
        <v>72</v>
      </c>
      <c r="F85" s="225">
        <v>0</v>
      </c>
      <c r="G85" s="255" t="str">
        <f>IF(F85=0," ",IF(F85&lt;0,"Fjern negativt fortegn/Remove the negative sign"," "))</f>
        <v xml:space="preserve"> </v>
      </c>
    </row>
    <row r="86" spans="1:28" s="4" customFormat="1" ht="37.5" customHeight="1" x14ac:dyDescent="0.25">
      <c r="A86" s="110">
        <v>73</v>
      </c>
      <c r="B86" s="126" t="str">
        <f t="shared" ca="1" si="4"/>
        <v>Fast ejendom i alt
(pkt. 68+69+70+71+72)</v>
      </c>
      <c r="C86" s="80" t="s">
        <v>308</v>
      </c>
      <c r="D86" s="152" t="s">
        <v>520</v>
      </c>
      <c r="E86" s="9">
        <v>73</v>
      </c>
      <c r="F86" s="221">
        <f>F81+F82+F83+F84+F85</f>
        <v>0</v>
      </c>
      <c r="G86" s="25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2">
        <f>(F81+F82+F83+F84+F85)-F86</f>
        <v>0</v>
      </c>
    </row>
    <row r="87" spans="1:28" ht="20.100000000000001" customHeight="1" x14ac:dyDescent="0.25">
      <c r="A87" s="116"/>
      <c r="B87" s="166" t="str">
        <f ca="1">OFFSET($C87,0,form_lang-1)</f>
        <v>Driftsmidler</v>
      </c>
      <c r="C87" s="88" t="s">
        <v>9</v>
      </c>
      <c r="D87" s="148" t="s">
        <v>91</v>
      </c>
      <c r="E87" s="90" t="s">
        <v>53</v>
      </c>
      <c r="F87" s="222"/>
      <c r="G87" s="86"/>
    </row>
    <row r="88" spans="1:28" ht="30" x14ac:dyDescent="0.25">
      <c r="A88" s="169">
        <v>74</v>
      </c>
      <c r="B88" s="178" t="str">
        <f ca="1">OFFSET($C88,0,form_lang-1)</f>
        <v>Tilgang af produktionsanlæg og maskiner
• Bemærk, at overførsel fra posten Aktiver under opførelse er ikke en tilgang</v>
      </c>
      <c r="C88" s="79" t="s">
        <v>302</v>
      </c>
      <c r="D88" s="62" t="s">
        <v>521</v>
      </c>
      <c r="E88" s="27">
        <v>74</v>
      </c>
      <c r="F88" s="224">
        <v>0</v>
      </c>
      <c r="G88" s="255" t="str">
        <f>IF(F88=0," ",IF(F88&lt;0,"Fjern negativt fortegn/Remove the negative sign"," "))</f>
        <v xml:space="preserve"> </v>
      </c>
    </row>
    <row r="89" spans="1:28" ht="45" x14ac:dyDescent="0.25">
      <c r="A89" s="117">
        <v>75</v>
      </c>
      <c r="B89" s="115" t="str">
        <f ca="1">OFFSET($C89,0,form_lang-1)</f>
        <v>Tilgang af andre anlæg, driftsmateriel og inventar til kostpris 
• Bemærk, at overførsel fra posten Aktiver under opførelse er ikke en tilgang
(inkl. omkostninger til inventar i, og ombygning af lejede lokaler).</v>
      </c>
      <c r="C89" s="91" t="s">
        <v>538</v>
      </c>
      <c r="D89" s="93" t="s">
        <v>522</v>
      </c>
      <c r="E89" s="2">
        <v>75</v>
      </c>
      <c r="F89" s="218">
        <v>0</v>
      </c>
      <c r="G89" s="255" t="str">
        <f>IF(F89=0," ",IF(F89&lt;0,"Fjern negativt fortegn/Remove the negative sign"," "))</f>
        <v xml:space="preserve"> </v>
      </c>
    </row>
    <row r="90" spans="1:28" s="4" customFormat="1" ht="30" x14ac:dyDescent="0.25">
      <c r="A90" s="110">
        <v>76</v>
      </c>
      <c r="B90" s="126" t="str">
        <f ca="1">OFFSET($C90,0,form_lang-1)</f>
        <v>Driftsmidler i alt
(pkt. 74+75)</v>
      </c>
      <c r="C90" s="80" t="s">
        <v>309</v>
      </c>
      <c r="D90" s="152" t="s">
        <v>523</v>
      </c>
      <c r="E90" s="9">
        <v>76</v>
      </c>
      <c r="F90" s="230">
        <f>F88+F89</f>
        <v>0</v>
      </c>
      <c r="G90" s="25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4">
        <f>(F88+F89)-F90</f>
        <v>0</v>
      </c>
    </row>
    <row r="91" spans="1:28" ht="9.75" customHeight="1" x14ac:dyDescent="0.25">
      <c r="A91" s="111"/>
      <c r="B91" s="128"/>
      <c r="C91" s="92"/>
      <c r="D91" s="149"/>
      <c r="E91" s="50" t="s">
        <v>53</v>
      </c>
      <c r="F91" s="228"/>
      <c r="G91" s="86"/>
    </row>
    <row r="92" spans="1:28" ht="21.75" customHeight="1" x14ac:dyDescent="0.25">
      <c r="A92" s="111">
        <v>77</v>
      </c>
      <c r="B92" s="93" t="str">
        <f ca="1">OFFSET($C92,0,form_lang-1)</f>
        <v>Tilgang af materielle anlægsaktiver under udførelse og 
forudbetalinger for materielle anlægsaktiver</v>
      </c>
      <c r="C92" s="62" t="s">
        <v>82</v>
      </c>
      <c r="D92" s="62" t="s">
        <v>438</v>
      </c>
      <c r="E92" s="61">
        <v>77</v>
      </c>
      <c r="F92" s="223">
        <v>0</v>
      </c>
      <c r="G92" s="255" t="str">
        <f>IF(F92=0," ",IF(F92&lt;0,"Fjern negativt fortegn/Remove the negative sign"," "))</f>
        <v xml:space="preserve"> </v>
      </c>
    </row>
    <row r="93" spans="1:28" ht="8.1" customHeight="1" thickBot="1" x14ac:dyDescent="0.3">
      <c r="A93" s="3"/>
      <c r="B93" s="121"/>
      <c r="E93" s="50" t="s">
        <v>53</v>
      </c>
      <c r="F93" s="231"/>
      <c r="G93" s="86"/>
    </row>
    <row r="94" spans="1:28" s="4" customFormat="1" ht="41.25" customHeight="1" thickBot="1" x14ac:dyDescent="0.3">
      <c r="A94" s="176">
        <v>78</v>
      </c>
      <c r="B94" s="172" t="str">
        <f ca="1">OFFSET($C94,0,form_lang-1)</f>
        <v>Tilgang i alt
(pkt. 67+73+76+77)</v>
      </c>
      <c r="C94" s="129" t="s">
        <v>310</v>
      </c>
      <c r="D94" s="129" t="s">
        <v>524</v>
      </c>
      <c r="E94" s="48">
        <v>78</v>
      </c>
      <c r="F94" s="232">
        <f>F79+F86+F90+F92</f>
        <v>0</v>
      </c>
      <c r="G94" s="25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4">
        <f>(F92+F90+F86+F79)-F94</f>
        <v>0</v>
      </c>
    </row>
    <row r="95" spans="1:28" s="4" customFormat="1" ht="9.9499999999999993" customHeight="1" thickTop="1" x14ac:dyDescent="0.25">
      <c r="B95" s="126"/>
      <c r="D95" s="140"/>
      <c r="E95" s="54" t="s">
        <v>53</v>
      </c>
      <c r="F95" s="234"/>
      <c r="G95" s="255"/>
    </row>
    <row r="96" spans="1:28" ht="20.100000000000001" customHeight="1" x14ac:dyDescent="0.25">
      <c r="A96" s="38" t="str">
        <f ca="1">OFFSET($C96,0,form_lang-1)</f>
        <v>Afgang (til bogført værdi)</v>
      </c>
      <c r="B96" s="115"/>
      <c r="C96" s="34" t="s">
        <v>18</v>
      </c>
      <c r="D96" s="138" t="s">
        <v>440</v>
      </c>
      <c r="E96" s="51" t="s">
        <v>53</v>
      </c>
      <c r="F96" s="233" t="str">
        <f>"1.000 "&amp;F$8</f>
        <v>1.000 DKK</v>
      </c>
      <c r="G96" s="86"/>
    </row>
    <row r="97" spans="1:28" ht="6" customHeight="1" x14ac:dyDescent="0.25">
      <c r="B97" s="93"/>
      <c r="D97" s="93"/>
      <c r="E97" s="50" t="s">
        <v>53</v>
      </c>
      <c r="F97" s="217"/>
      <c r="G97" s="86"/>
    </row>
    <row r="98" spans="1:28" ht="128.25" customHeight="1" x14ac:dyDescent="0.25">
      <c r="A98" s="92"/>
      <c r="B98" s="125" t="str">
        <f ca="1">OFFSET($C98,0,form_lang-1)</f>
        <v>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98" s="125" t="s">
        <v>537</v>
      </c>
      <c r="D98" s="123" t="s">
        <v>525</v>
      </c>
      <c r="E98" s="89" t="s">
        <v>53</v>
      </c>
      <c r="F98" s="217"/>
      <c r="G98" s="86"/>
    </row>
    <row r="99" spans="1:28" ht="6" customHeight="1" x14ac:dyDescent="0.25">
      <c r="B99" s="93"/>
      <c r="E99" s="50" t="s">
        <v>53</v>
      </c>
      <c r="F99" s="217"/>
      <c r="G99" s="86"/>
    </row>
    <row r="100" spans="1:28" ht="26.25" customHeight="1" x14ac:dyDescent="0.25">
      <c r="A100" s="92"/>
      <c r="B100" s="166" t="str">
        <f t="shared" ref="B100:B105" ca="1" si="5">OFFSET($C100,0,form_lang-1)</f>
        <v>Afgang immaterielle anlægsaktiver</v>
      </c>
      <c r="C100" s="88" t="s">
        <v>76</v>
      </c>
      <c r="D100" s="148" t="s">
        <v>445</v>
      </c>
      <c r="E100" s="89" t="s">
        <v>53</v>
      </c>
      <c r="F100" s="217"/>
      <c r="G100" s="86"/>
    </row>
    <row r="101" spans="1:28" ht="24.75" customHeight="1" x14ac:dyDescent="0.25">
      <c r="A101" s="117">
        <v>79</v>
      </c>
      <c r="B101" s="115" t="str">
        <f t="shared" ca="1" si="5"/>
        <v>Afgang af færdiggjorte udviklingsprojekter til kostpris</v>
      </c>
      <c r="C101" s="2" t="s">
        <v>14</v>
      </c>
      <c r="D101" s="60" t="s">
        <v>446</v>
      </c>
      <c r="E101" s="2">
        <v>79</v>
      </c>
      <c r="F101" s="218">
        <v>0</v>
      </c>
      <c r="G101" s="255" t="str">
        <f>IF(F101=0," ",IF(F101&lt;0,"Fjern negativt fortegn/Remove the negative sign"," "))</f>
        <v xml:space="preserve"> </v>
      </c>
    </row>
    <row r="102" spans="1:28" ht="30" x14ac:dyDescent="0.25">
      <c r="A102" s="169">
        <v>80</v>
      </c>
      <c r="B102" s="178" t="str">
        <f t="shared" ca="1" si="5"/>
        <v>Afgang af erhvervede koncessioner, patenter, licenser, varemærker 
samt lignende rettigheder til kostpris</v>
      </c>
      <c r="C102" s="167" t="s">
        <v>35</v>
      </c>
      <c r="D102" s="167" t="s">
        <v>447</v>
      </c>
      <c r="E102" s="36">
        <v>80</v>
      </c>
      <c r="F102" s="218">
        <v>0</v>
      </c>
      <c r="G102" s="255" t="str">
        <f>IF(F102=0," ",IF(F102&lt;0,"Fjern negativt fortegn/Remove the negative sign"," "))</f>
        <v xml:space="preserve"> </v>
      </c>
    </row>
    <row r="103" spans="1:28" ht="21.75" customHeight="1" x14ac:dyDescent="0.25">
      <c r="A103" s="169">
        <v>81</v>
      </c>
      <c r="B103" s="178" t="str">
        <f t="shared" ca="1" si="5"/>
        <v>Afgang af software til kostpris</v>
      </c>
      <c r="C103" s="30" t="s">
        <v>15</v>
      </c>
      <c r="D103" s="44" t="s">
        <v>448</v>
      </c>
      <c r="E103" s="30">
        <v>81</v>
      </c>
      <c r="F103" s="219">
        <v>0</v>
      </c>
      <c r="G103" s="255" t="str">
        <f>IF(F103=0," ",IF(F103&lt;0,"Fjern negativt fortegn/Remove the negative sign"," "))</f>
        <v xml:space="preserve"> </v>
      </c>
    </row>
    <row r="104" spans="1:28" ht="21.75" customHeight="1" thickBot="1" x14ac:dyDescent="0.3">
      <c r="A104" s="179">
        <v>82</v>
      </c>
      <c r="B104" s="180" t="str">
        <f t="shared" ca="1" si="5"/>
        <v>Afgang af goodwill til kostpris</v>
      </c>
      <c r="C104" s="2" t="s">
        <v>16</v>
      </c>
      <c r="D104" s="60" t="s">
        <v>449</v>
      </c>
      <c r="E104" s="2">
        <v>82</v>
      </c>
      <c r="F104" s="220">
        <v>0</v>
      </c>
      <c r="G104" s="255" t="str">
        <f>IF(F104=0," ",IF(F104&lt;0,"Fjern negativt fortegn/Remove the negative sign"," "))</f>
        <v xml:space="preserve"> </v>
      </c>
    </row>
    <row r="105" spans="1:28" s="4" customFormat="1" ht="40.5" customHeight="1" x14ac:dyDescent="0.25">
      <c r="A105" s="110">
        <v>83</v>
      </c>
      <c r="B105" s="126" t="str">
        <f t="shared" ca="1" si="5"/>
        <v>Afgang immaterielle anlægsaktiver til kostpris i alt
(pkt.79+80+81+82)</v>
      </c>
      <c r="C105" s="80" t="s">
        <v>86</v>
      </c>
      <c r="D105" s="152" t="s">
        <v>526</v>
      </c>
      <c r="E105" s="9">
        <v>83</v>
      </c>
      <c r="F105" s="221">
        <f>F101+F102+F103+F104</f>
        <v>0</v>
      </c>
      <c r="G105" s="25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4">
        <f>(F101+F102+F103+F104)-F105</f>
        <v>0</v>
      </c>
    </row>
    <row r="106" spans="1:28" ht="20.100000000000001" customHeight="1" x14ac:dyDescent="0.25">
      <c r="A106" s="111"/>
      <c r="B106" s="166" t="str">
        <f t="shared" ref="B106:B114" ca="1" si="6">OFFSET($C106,0,form_lang-1)</f>
        <v>Afgang af grunde og bygninger</v>
      </c>
      <c r="C106" s="88" t="s">
        <v>79</v>
      </c>
      <c r="D106" s="148" t="s">
        <v>451</v>
      </c>
      <c r="E106" s="50" t="s">
        <v>53</v>
      </c>
      <c r="F106" s="222"/>
      <c r="G106" s="86"/>
    </row>
    <row r="107" spans="1:28" ht="18.75" customHeight="1" x14ac:dyDescent="0.25">
      <c r="A107" s="169">
        <v>84</v>
      </c>
      <c r="B107" s="178" t="str">
        <f t="shared" ca="1" si="6"/>
        <v>Afgang af grunde og bygninger (inkl. grundværdi) til kostpris</v>
      </c>
      <c r="C107" s="2" t="s">
        <v>20</v>
      </c>
      <c r="D107" s="60" t="s">
        <v>452</v>
      </c>
      <c r="E107" s="2">
        <v>84</v>
      </c>
      <c r="F107" s="218">
        <v>0</v>
      </c>
      <c r="G107" s="255" t="str">
        <f>IF(F107=0," ",IF(F107&lt;0,"Fjern negativt fortegn/Remove the negative sign"," "))</f>
        <v xml:space="preserve"> </v>
      </c>
    </row>
    <row r="108" spans="1:28" ht="18.75" customHeight="1" x14ac:dyDescent="0.25">
      <c r="A108" s="169">
        <v>85</v>
      </c>
      <c r="B108" s="178" t="str">
        <f t="shared" ca="1" si="6"/>
        <v>Afgang af ubebyggede grunde til kostpris</v>
      </c>
      <c r="C108" s="30" t="s">
        <v>36</v>
      </c>
      <c r="D108" s="44" t="s">
        <v>453</v>
      </c>
      <c r="E108" s="30">
        <v>85</v>
      </c>
      <c r="F108" s="219">
        <v>0</v>
      </c>
      <c r="G108" s="255" t="str">
        <f>IF(F108=0," ",IF(F108&lt;0,"Fjern negativt fortegn/Remove the negative sign"," "))</f>
        <v xml:space="preserve"> </v>
      </c>
    </row>
    <row r="109" spans="1:28" ht="18.75" customHeight="1" thickBot="1" x14ac:dyDescent="0.3">
      <c r="A109" s="179">
        <v>86</v>
      </c>
      <c r="B109" s="180" t="str">
        <f t="shared" ca="1" si="6"/>
        <v>Afgang af veje, havne, pladser o.l. til kostpris</v>
      </c>
      <c r="C109" s="2" t="s">
        <v>37</v>
      </c>
      <c r="D109" s="60" t="s">
        <v>454</v>
      </c>
      <c r="E109" s="2">
        <v>86</v>
      </c>
      <c r="F109" s="220">
        <v>0</v>
      </c>
      <c r="G109" s="255" t="str">
        <f>IF(F109=0," ",IF(F109&lt;0,"Fjern negativt fortegn/Remove the negative sign"," "))</f>
        <v xml:space="preserve"> </v>
      </c>
    </row>
    <row r="110" spans="1:28" s="4" customFormat="1" ht="48" customHeight="1" x14ac:dyDescent="0.25">
      <c r="A110" s="110">
        <v>87</v>
      </c>
      <c r="B110" s="126" t="str">
        <f ca="1">OFFSET($C110,0,form_lang-1)</f>
        <v>Afgang af grunde og bygninger til kostpris i alt
(pkt. 84+85+86)</v>
      </c>
      <c r="C110" s="80" t="s">
        <v>83</v>
      </c>
      <c r="D110" s="152" t="s">
        <v>527</v>
      </c>
      <c r="E110" s="9">
        <v>87</v>
      </c>
      <c r="F110" s="221">
        <f>F107+F108+F109</f>
        <v>0</v>
      </c>
      <c r="G110" s="25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4">
        <f>(F107+F108+F109)-F110</f>
        <v>0</v>
      </c>
    </row>
    <row r="111" spans="1:28" ht="24.75" customHeight="1" x14ac:dyDescent="0.25">
      <c r="A111" s="111"/>
      <c r="B111" s="166" t="str">
        <f t="shared" ca="1" si="6"/>
        <v>Afgang af driftsmidler</v>
      </c>
      <c r="C111" s="88" t="s">
        <v>77</v>
      </c>
      <c r="D111" s="148" t="s">
        <v>456</v>
      </c>
      <c r="E111" s="50" t="s">
        <v>53</v>
      </c>
      <c r="F111" s="222"/>
      <c r="G111" s="86"/>
    </row>
    <row r="112" spans="1:28" x14ac:dyDescent="0.25">
      <c r="A112" s="169">
        <v>88</v>
      </c>
      <c r="B112" s="178" t="str">
        <f t="shared" ca="1" si="6"/>
        <v>Afgang af produktionsanlæg og maskiner til kostpris</v>
      </c>
      <c r="C112" s="2" t="s">
        <v>38</v>
      </c>
      <c r="D112" s="60" t="s">
        <v>303</v>
      </c>
      <c r="E112" s="2">
        <v>88</v>
      </c>
      <c r="F112" s="224">
        <v>0</v>
      </c>
      <c r="G112" s="255" t="str">
        <f>IF(F112=0," ",IF(F112&lt;0,"Fjern negativt fortegn/Remove the negative sign"," "))</f>
        <v xml:space="preserve"> </v>
      </c>
    </row>
    <row r="113" spans="1:28" customFormat="1" ht="30.75" thickBot="1" x14ac:dyDescent="0.3">
      <c r="A113" s="179">
        <v>89</v>
      </c>
      <c r="B113" s="180" t="str">
        <f t="shared" ca="1" si="6"/>
        <v>Afgang af andre anlæg, driftsmateriel og inventar til kostpris, 
inkl. afgang af inventar i lejede lokaler</v>
      </c>
      <c r="C113" s="91" t="s">
        <v>87</v>
      </c>
      <c r="D113" s="93" t="s">
        <v>459</v>
      </c>
      <c r="E113" s="2">
        <v>89</v>
      </c>
      <c r="F113" s="220">
        <v>0</v>
      </c>
      <c r="G113" s="255" t="str">
        <f>IF(F113=0," ",IF(F113&lt;0,"Fjern negativt fortegn/Remove the negative sign"," "))</f>
        <v xml:space="preserve"> </v>
      </c>
    </row>
    <row r="114" spans="1:28" s="4" customFormat="1" ht="37.5" customHeight="1" x14ac:dyDescent="0.25">
      <c r="A114" s="110">
        <v>90</v>
      </c>
      <c r="B114" s="186" t="str">
        <f t="shared" ca="1" si="6"/>
        <v>Afgang af driftsmidler til kostpris i alt
(pkt. 88+89)</v>
      </c>
      <c r="C114" s="80" t="s">
        <v>85</v>
      </c>
      <c r="D114" s="152" t="s">
        <v>528</v>
      </c>
      <c r="E114" s="9">
        <v>90</v>
      </c>
      <c r="F114" s="221">
        <f>F112+F113</f>
        <v>0</v>
      </c>
      <c r="G114" s="25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4">
        <f>(F112+F113)-F114</f>
        <v>0</v>
      </c>
    </row>
    <row r="115" spans="1:28" ht="20.100000000000001" customHeight="1" x14ac:dyDescent="0.25">
      <c r="A115" s="119"/>
      <c r="B115" s="166" t="str">
        <f t="shared" ref="B115:B120" ca="1" si="7">OFFSET($C115,0,form_lang-1)</f>
        <v>Tilbageførte afskrivninger immaterielle anlægsaktiver</v>
      </c>
      <c r="C115" s="88" t="s">
        <v>17</v>
      </c>
      <c r="D115" s="148" t="s">
        <v>461</v>
      </c>
      <c r="E115" s="89" t="s">
        <v>53</v>
      </c>
      <c r="F115" s="222"/>
      <c r="G115" s="86"/>
    </row>
    <row r="116" spans="1:28" ht="19.5" customHeight="1" x14ac:dyDescent="0.25">
      <c r="A116" s="169">
        <v>91</v>
      </c>
      <c r="B116" s="178" t="str">
        <f t="shared" ca="1" si="7"/>
        <v>Tilbageførte afskrivninger på årets afgang af færdiggjorte udviklingsprojekter</v>
      </c>
      <c r="C116" s="2" t="s">
        <v>78</v>
      </c>
      <c r="D116" s="60" t="s">
        <v>462</v>
      </c>
      <c r="E116" s="2">
        <v>91</v>
      </c>
      <c r="F116" s="224">
        <v>0</v>
      </c>
      <c r="G116" s="255" t="str">
        <f>IF(F116=0," ",IF(F116&lt;0,"Fjern negativt fortegn/Remove the negative sign"," "))</f>
        <v xml:space="preserve"> </v>
      </c>
    </row>
    <row r="117" spans="1:28" ht="30" x14ac:dyDescent="0.25">
      <c r="A117" s="169">
        <v>92</v>
      </c>
      <c r="B117" s="178" t="str">
        <f t="shared" ca="1" si="7"/>
        <v>Tilbageførte afskrivninger på årets afgang af erhvervede koncessioner, 
patenter, licenser, varemærker samt lignende rettigheder</v>
      </c>
      <c r="C117" s="37" t="s">
        <v>71</v>
      </c>
      <c r="D117" s="167" t="s">
        <v>463</v>
      </c>
      <c r="E117" s="36">
        <v>92</v>
      </c>
      <c r="F117" s="218">
        <v>0</v>
      </c>
      <c r="G117" s="255" t="str">
        <f>IF(F117=0," ",IF(F117&lt;0,"Fjern negativt fortegn/Remove the negative sign"," "))</f>
        <v xml:space="preserve"> </v>
      </c>
    </row>
    <row r="118" spans="1:28" ht="20.25" customHeight="1" x14ac:dyDescent="0.25">
      <c r="A118" s="169">
        <v>93</v>
      </c>
      <c r="B118" s="178" t="str">
        <f t="shared" ca="1" si="7"/>
        <v>Tilbageførte afskrivninger på årets afgang af software</v>
      </c>
      <c r="C118" s="30" t="s">
        <v>72</v>
      </c>
      <c r="D118" s="44" t="s">
        <v>464</v>
      </c>
      <c r="E118" s="30">
        <v>93</v>
      </c>
      <c r="F118" s="218">
        <v>0</v>
      </c>
      <c r="G118" s="255" t="str">
        <f>IF(F118=0," ",IF(F118&lt;0,"Fjern negativt fortegn/Remove the negative sign"," "))</f>
        <v xml:space="preserve"> </v>
      </c>
    </row>
    <row r="119" spans="1:28" ht="20.25" customHeight="1" thickBot="1" x14ac:dyDescent="0.3">
      <c r="A119" s="179">
        <v>94</v>
      </c>
      <c r="B119" s="180" t="str">
        <f t="shared" ca="1" si="7"/>
        <v>Tilbageførte afskrivninger på årets afgang af goodwill</v>
      </c>
      <c r="C119" s="2" t="s">
        <v>73</v>
      </c>
      <c r="D119" s="60" t="s">
        <v>465</v>
      </c>
      <c r="E119" s="2">
        <v>94</v>
      </c>
      <c r="F119" s="225">
        <v>0</v>
      </c>
      <c r="G119" s="255" t="str">
        <f>IF(F119=0," ",IF(F119&lt;0,"Fjern negativt fortegn/Remove the negative sign"," "))</f>
        <v xml:space="preserve"> </v>
      </c>
    </row>
    <row r="120" spans="1:28" s="4" customFormat="1" ht="41.25" customHeight="1" x14ac:dyDescent="0.25">
      <c r="A120" s="110">
        <v>95</v>
      </c>
      <c r="B120" s="126" t="str">
        <f t="shared" ca="1" si="7"/>
        <v>Tilbageførte afskrivninger immaterielle anlægsaktiver i alt
(pkt.91+92+93+94)</v>
      </c>
      <c r="C120" s="152" t="s">
        <v>304</v>
      </c>
      <c r="D120" s="152" t="s">
        <v>529</v>
      </c>
      <c r="E120" s="9">
        <v>95</v>
      </c>
      <c r="F120" s="221">
        <f>F116+F117+F118+F119</f>
        <v>0</v>
      </c>
      <c r="G120" s="25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4">
        <f>(F116+F117+F118+F119)-F120</f>
        <v>0</v>
      </c>
    </row>
    <row r="121" spans="1:28" ht="20.100000000000001" customHeight="1" x14ac:dyDescent="0.25">
      <c r="A121" s="111"/>
      <c r="B121" s="166" t="str">
        <f t="shared" ref="B121:B129" ca="1" si="8">OFFSET($C121,0,form_lang-1)</f>
        <v>Tilbageførte afskrivninger på grunde og bygninger</v>
      </c>
      <c r="C121" s="88" t="s">
        <v>43</v>
      </c>
      <c r="D121" s="148" t="s">
        <v>467</v>
      </c>
      <c r="E121" s="50" t="s">
        <v>53</v>
      </c>
      <c r="F121" s="222"/>
      <c r="G121" s="86"/>
    </row>
    <row r="122" spans="1:28" ht="18.75" customHeight="1" x14ac:dyDescent="0.25">
      <c r="A122" s="169">
        <v>96</v>
      </c>
      <c r="B122" s="178" t="str">
        <f t="shared" ca="1" si="8"/>
        <v>Tilbageførte afskrivninger på årets afgang af bygninger</v>
      </c>
      <c r="C122" s="2" t="s">
        <v>39</v>
      </c>
      <c r="D122" s="60" t="s">
        <v>468</v>
      </c>
      <c r="E122" s="2">
        <v>96</v>
      </c>
      <c r="F122" s="224">
        <v>0</v>
      </c>
      <c r="G122" s="255" t="str">
        <f>IF(F122=0," ",IF(F122&lt;0,"Fjern negativt fortegn/Remove the negative sign"," "))</f>
        <v xml:space="preserve"> </v>
      </c>
    </row>
    <row r="123" spans="1:28" ht="18.75" customHeight="1" x14ac:dyDescent="0.25">
      <c r="A123" s="169">
        <v>97</v>
      </c>
      <c r="B123" s="178" t="str">
        <f t="shared" ca="1" si="8"/>
        <v>Tilbageførte afskrivninger på årets afgang af ubebyggede grunde</v>
      </c>
      <c r="C123" s="30" t="s">
        <v>74</v>
      </c>
      <c r="D123" s="44" t="s">
        <v>469</v>
      </c>
      <c r="E123" s="30">
        <v>97</v>
      </c>
      <c r="F123" s="218">
        <v>0</v>
      </c>
      <c r="G123" s="255" t="str">
        <f>IF(F123=0," ",IF(F123&lt;0,"Fjern negativt fortegn/Remove the negative sign"," "))</f>
        <v xml:space="preserve"> </v>
      </c>
    </row>
    <row r="124" spans="1:28" ht="18.75" customHeight="1" thickBot="1" x14ac:dyDescent="0.3">
      <c r="A124" s="179">
        <v>98</v>
      </c>
      <c r="B124" s="180" t="str">
        <f t="shared" ca="1" si="8"/>
        <v>Tilbageførte afskrivninger på årets afgang af veje, havne, pladser o.l.</v>
      </c>
      <c r="C124" s="2" t="s">
        <v>75</v>
      </c>
      <c r="D124" s="60" t="s">
        <v>470</v>
      </c>
      <c r="E124" s="2">
        <v>98</v>
      </c>
      <c r="F124" s="225">
        <v>0</v>
      </c>
      <c r="G124" s="255" t="str">
        <f>IF(F124=0," ",IF(F124&lt;0,"Fjern negativt fortegn/Remove the negative sign"," "))</f>
        <v xml:space="preserve"> </v>
      </c>
    </row>
    <row r="125" spans="1:28" s="4" customFormat="1" ht="42" customHeight="1" x14ac:dyDescent="0.25">
      <c r="A125" s="110">
        <v>99</v>
      </c>
      <c r="B125" s="126" t="str">
        <f t="shared" ca="1" si="8"/>
        <v>Tilbageførte afskrivninger på grunde og bygninger i alt
(pkt.96+97+98)</v>
      </c>
      <c r="C125" s="80" t="s">
        <v>305</v>
      </c>
      <c r="D125" s="152" t="s">
        <v>530</v>
      </c>
      <c r="E125" s="9">
        <v>99</v>
      </c>
      <c r="F125" s="221">
        <f>F122+F123+F124</f>
        <v>0</v>
      </c>
      <c r="G125" s="25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4">
        <f>(F122+F123+F124)-F125</f>
        <v>0</v>
      </c>
    </row>
    <row r="126" spans="1:28" ht="20.100000000000001" customHeight="1" x14ac:dyDescent="0.25">
      <c r="A126" s="111"/>
      <c r="B126" s="166" t="str">
        <f t="shared" ca="1" si="8"/>
        <v>Tilbageførte afskrivninger på driftsmidler</v>
      </c>
      <c r="C126" s="88" t="s">
        <v>41</v>
      </c>
      <c r="D126" s="148" t="s">
        <v>472</v>
      </c>
      <c r="E126" s="50" t="s">
        <v>53</v>
      </c>
      <c r="F126" s="222"/>
      <c r="G126" s="86"/>
    </row>
    <row r="127" spans="1:28" ht="19.5" customHeight="1" x14ac:dyDescent="0.25">
      <c r="A127" s="169">
        <v>100</v>
      </c>
      <c r="B127" s="178" t="str">
        <f t="shared" ca="1" si="8"/>
        <v>Tilbageførte afskrivninger på årets afgang af produktionsanlæg og maskiner</v>
      </c>
      <c r="C127" s="27" t="s">
        <v>22</v>
      </c>
      <c r="D127" s="61" t="s">
        <v>473</v>
      </c>
      <c r="E127" s="27">
        <v>100</v>
      </c>
      <c r="F127" s="224">
        <v>0</v>
      </c>
      <c r="G127" s="255" t="str">
        <f>IF(F127=0," ",IF(F127&lt;0,"Fjern negativt fortegn/Remove the negative sign"," "))</f>
        <v xml:space="preserve"> </v>
      </c>
    </row>
    <row r="128" spans="1:28" customFormat="1" ht="30.75" thickBot="1" x14ac:dyDescent="0.3">
      <c r="A128" s="179">
        <v>101</v>
      </c>
      <c r="B128" s="180" t="str">
        <f t="shared" ca="1" si="8"/>
        <v>Tilbageførte afskrivninger på årets afgang af andre anlæg, 
driftsmateriel og inventar, inkl. tilbageførte afskrivninger på årets afgang af inventar i lejede lokaler</v>
      </c>
      <c r="C128" s="93" t="s">
        <v>81</v>
      </c>
      <c r="D128" s="93" t="s">
        <v>474</v>
      </c>
      <c r="E128" s="60">
        <v>101</v>
      </c>
      <c r="F128" s="225">
        <v>0</v>
      </c>
      <c r="G128" s="255" t="str">
        <f>IF(F128=0," ",IF(F128&lt;0,"Fjern negativt fortegn/Remove the negative sign"," "))</f>
        <v xml:space="preserve"> </v>
      </c>
    </row>
    <row r="129" spans="1:28" s="4" customFormat="1" ht="33" customHeight="1" x14ac:dyDescent="0.25">
      <c r="A129" s="110">
        <v>102</v>
      </c>
      <c r="B129" s="126" t="str">
        <f t="shared" ca="1" si="8"/>
        <v>Tilbageførte afskrivninger på driftsmidler i alt
(pkt. 100+101)</v>
      </c>
      <c r="C129" s="152" t="s">
        <v>306</v>
      </c>
      <c r="D129" s="152" t="s">
        <v>531</v>
      </c>
      <c r="E129" s="9">
        <v>102</v>
      </c>
      <c r="F129" s="221">
        <f>F127+F128</f>
        <v>0</v>
      </c>
      <c r="G129" s="25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4">
        <f>(F127+F128)-F129</f>
        <v>0</v>
      </c>
    </row>
    <row r="130" spans="1:28" ht="6" customHeight="1" thickBot="1" x14ac:dyDescent="0.3">
      <c r="A130" s="181"/>
      <c r="B130" s="189"/>
      <c r="C130" s="92"/>
      <c r="D130" s="149"/>
      <c r="E130" s="50" t="s">
        <v>53</v>
      </c>
      <c r="F130" s="226"/>
      <c r="G130" s="86"/>
    </row>
    <row r="131" spans="1:28" s="4" customFormat="1" ht="31.5" customHeight="1" thickBot="1" x14ac:dyDescent="0.3">
      <c r="A131" s="187">
        <v>103</v>
      </c>
      <c r="B131" s="188" t="str">
        <f ca="1">OFFSET($C131,0,form_lang-1)</f>
        <v>Afgang til bogført værdi i alt 
(pkt. 83+87+90-95-99-102)</v>
      </c>
      <c r="C131" s="94" t="s">
        <v>84</v>
      </c>
      <c r="D131" s="150" t="s">
        <v>566</v>
      </c>
      <c r="E131" s="95">
        <v>103</v>
      </c>
      <c r="F131" s="227">
        <f>(F105+F110+F114)-(F120+F125+F129)</f>
        <v>0</v>
      </c>
      <c r="G131" s="25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4">
        <f>(F105+F110+F114)-(F120+F125+F129)</f>
        <v>0</v>
      </c>
    </row>
    <row r="132" spans="1:28" s="4" customFormat="1" ht="3.95" customHeight="1" thickTop="1" x14ac:dyDescent="0.25">
      <c r="D132" s="140"/>
      <c r="E132" s="54" t="s">
        <v>53</v>
      </c>
    </row>
    <row r="133" spans="1:28" ht="6.75" customHeight="1" thickBot="1" x14ac:dyDescent="0.3">
      <c r="E133" s="50" t="s">
        <v>53</v>
      </c>
    </row>
    <row r="134" spans="1:28" ht="21.75" thickBot="1" x14ac:dyDescent="0.4">
      <c r="A134" s="65" t="str">
        <f ca="1">OFFSET($C134,0,form_lang-1)</f>
        <v>Supplerende spørgsmål</v>
      </c>
      <c r="B134" s="66"/>
      <c r="C134" s="18" t="s">
        <v>10</v>
      </c>
      <c r="D134" s="162" t="s">
        <v>532</v>
      </c>
      <c r="E134" s="57" t="s">
        <v>53</v>
      </c>
      <c r="F134" s="5"/>
    </row>
    <row r="135" spans="1:28" ht="8.1" customHeight="1" x14ac:dyDescent="0.25">
      <c r="A135" s="67"/>
      <c r="B135" s="68"/>
      <c r="E135" s="58" t="s">
        <v>53</v>
      </c>
    </row>
    <row r="136" spans="1:28" ht="20.100000000000001" customHeight="1" x14ac:dyDescent="0.25">
      <c r="A136" s="69" t="str">
        <f ca="1">OFFSET($C136,0,form_lang-1)</f>
        <v>Kontaktperson i Deres virksomhed</v>
      </c>
      <c r="B136" s="70"/>
      <c r="C136" s="34" t="s">
        <v>11</v>
      </c>
      <c r="D136" s="138" t="s">
        <v>536</v>
      </c>
      <c r="E136" s="51" t="s">
        <v>53</v>
      </c>
    </row>
    <row r="137" spans="1:28" x14ac:dyDescent="0.25">
      <c r="A137" s="64"/>
      <c r="B137" s="68" t="str">
        <f ca="1">OFFSET($C137,0,form_lang-1)</f>
        <v>Navn:</v>
      </c>
      <c r="C137" s="2" t="s">
        <v>12</v>
      </c>
      <c r="D137" s="60" t="s">
        <v>533</v>
      </c>
      <c r="E137" s="50" t="s">
        <v>53</v>
      </c>
    </row>
    <row r="138" spans="1:28" x14ac:dyDescent="0.25">
      <c r="A138" s="67"/>
      <c r="B138" s="71" t="s">
        <v>283</v>
      </c>
      <c r="C138" s="31"/>
      <c r="D138" s="163"/>
      <c r="E138" s="58" t="s">
        <v>53</v>
      </c>
    </row>
    <row r="139" spans="1:28" ht="8.1" customHeight="1" x14ac:dyDescent="0.25">
      <c r="A139" s="67"/>
      <c r="B139" s="68"/>
      <c r="E139" s="58" t="s">
        <v>53</v>
      </c>
    </row>
    <row r="140" spans="1:28" x14ac:dyDescent="0.25">
      <c r="A140" s="64"/>
      <c r="B140" s="68" t="str">
        <f ca="1">OFFSET($C140,0,form_lang-1)</f>
        <v>Telefonnummer:</v>
      </c>
      <c r="C140" s="2" t="s">
        <v>26</v>
      </c>
      <c r="D140" s="60" t="s">
        <v>534</v>
      </c>
      <c r="E140" s="50" t="s">
        <v>53</v>
      </c>
    </row>
    <row r="141" spans="1:28" x14ac:dyDescent="0.25">
      <c r="A141" s="67"/>
      <c r="B141" s="87">
        <v>11223344</v>
      </c>
      <c r="C141" s="31"/>
      <c r="D141" s="163"/>
      <c r="E141" s="58" t="s">
        <v>53</v>
      </c>
    </row>
    <row r="142" spans="1:28" ht="8.1" customHeight="1" x14ac:dyDescent="0.25">
      <c r="A142" s="67"/>
      <c r="B142" s="68"/>
      <c r="E142" s="58" t="s">
        <v>53</v>
      </c>
    </row>
    <row r="143" spans="1:28" x14ac:dyDescent="0.25">
      <c r="A143" s="64"/>
      <c r="B143" s="68" t="str">
        <f ca="1">OFFSET($C143,0,form_lang-1)</f>
        <v>E-post:</v>
      </c>
      <c r="C143" s="2" t="s">
        <v>27</v>
      </c>
      <c r="D143" s="60" t="s">
        <v>535</v>
      </c>
      <c r="E143" s="50" t="s">
        <v>53</v>
      </c>
    </row>
    <row r="144" spans="1:28" x14ac:dyDescent="0.25">
      <c r="A144" s="67"/>
      <c r="B144" s="87" t="s">
        <v>294</v>
      </c>
      <c r="C144" s="31"/>
      <c r="D144" s="163"/>
      <c r="E144" s="58" t="s">
        <v>53</v>
      </c>
    </row>
    <row r="145" spans="1:6" ht="8.1" customHeight="1" thickBot="1" x14ac:dyDescent="0.3">
      <c r="A145" s="72"/>
      <c r="B145" s="73"/>
      <c r="C145" s="3"/>
      <c r="D145" s="164"/>
      <c r="E145" s="24" t="s">
        <v>53</v>
      </c>
    </row>
    <row r="146" spans="1:6" ht="8.1" customHeight="1" x14ac:dyDescent="0.25"/>
    <row r="147" spans="1:6" ht="6.75" customHeight="1" thickBot="1" x14ac:dyDescent="0.3">
      <c r="E147" s="50" t="s">
        <v>53</v>
      </c>
    </row>
    <row r="148" spans="1:6" ht="21.75" thickBot="1" x14ac:dyDescent="0.4">
      <c r="A148" s="65" t="str">
        <f ca="1">OFFSET($C148,0,form_lang-1)</f>
        <v xml:space="preserve">Danmarks Statistik </v>
      </c>
      <c r="B148" s="157"/>
      <c r="C148" s="18" t="s">
        <v>93</v>
      </c>
      <c r="D148" s="162" t="s">
        <v>477</v>
      </c>
      <c r="E148" s="57" t="s">
        <v>53</v>
      </c>
      <c r="F148" s="5"/>
    </row>
    <row r="149" spans="1:6" ht="8.1" customHeight="1" thickBot="1" x14ac:dyDescent="0.3">
      <c r="A149" s="77"/>
      <c r="B149" s="23"/>
      <c r="E149" s="58" t="s">
        <v>53</v>
      </c>
    </row>
    <row r="150" spans="1:6" ht="15.75" thickBot="1" x14ac:dyDescent="0.3">
      <c r="A150" s="76"/>
      <c r="B150" s="75" t="str">
        <f ca="1">OFFSET($C150,0,form_lang-1)</f>
        <v>Dato for godkendelse af årsrapporten: ÅÅÅÅ-MM-DD</v>
      </c>
      <c r="C150" s="27" t="s">
        <v>284</v>
      </c>
      <c r="D150" s="61" t="s">
        <v>478</v>
      </c>
      <c r="E150" s="50" t="s">
        <v>53</v>
      </c>
      <c r="F150" s="74" t="s">
        <v>623</v>
      </c>
    </row>
    <row r="151" spans="1:6" ht="8.1" customHeight="1" x14ac:dyDescent="0.25">
      <c r="A151" s="78"/>
      <c r="E151" s="58" t="s">
        <v>53</v>
      </c>
    </row>
  </sheetData>
  <conditionalFormatting sqref="F16:F18">
    <cfRule type="cellIs" dxfId="36" priority="145" operator="lessThan">
      <formula>0</formula>
    </cfRule>
  </conditionalFormatting>
  <conditionalFormatting sqref="F16:F34">
    <cfRule type="containsText" dxfId="35" priority="118" operator="containsText" text=",">
      <formula>NOT(ISERROR(SEARCH(",",F16)))</formula>
    </cfRule>
  </conditionalFormatting>
  <conditionalFormatting sqref="F20:F24">
    <cfRule type="cellIs" dxfId="34" priority="135" operator="lessThan">
      <formula>0</formula>
    </cfRule>
  </conditionalFormatting>
  <conditionalFormatting sqref="F26:F33">
    <cfRule type="cellIs" dxfId="33" priority="119" operator="lessThan">
      <formula>0</formula>
    </cfRule>
  </conditionalFormatting>
  <conditionalFormatting sqref="F36:F39">
    <cfRule type="cellIs" dxfId="32" priority="111" operator="lessThan">
      <formula>0</formula>
    </cfRule>
  </conditionalFormatting>
  <conditionalFormatting sqref="F36:F40">
    <cfRule type="containsText" dxfId="31" priority="105" operator="containsText" text=",">
      <formula>NOT(ISERROR(SEARCH(",",F36)))</formula>
    </cfRule>
  </conditionalFormatting>
  <conditionalFormatting sqref="F42">
    <cfRule type="containsText" dxfId="30" priority="104" operator="containsText" text=",">
      <formula>NOT(ISERROR(SEARCH(",",F42)))</formula>
    </cfRule>
  </conditionalFormatting>
  <conditionalFormatting sqref="F44">
    <cfRule type="containsText" dxfId="29" priority="103" operator="containsText" text=",">
      <formula>NOT(ISERROR(SEARCH(",",F44)))</formula>
    </cfRule>
  </conditionalFormatting>
  <conditionalFormatting sqref="F47:F48">
    <cfRule type="containsText" dxfId="28" priority="100" operator="containsText" text=",">
      <formula>NOT(ISERROR(SEARCH(",",F47)))</formula>
    </cfRule>
  </conditionalFormatting>
  <conditionalFormatting sqref="F48">
    <cfRule type="cellIs" dxfId="27" priority="101" operator="lessThan">
      <formula>0</formula>
    </cfRule>
  </conditionalFormatting>
  <conditionalFormatting sqref="F57">
    <cfRule type="containsText" dxfId="26" priority="153" operator="containsText" text=",">
      <formula>NOT(ISERROR(SEARCH(",",F57)))</formula>
    </cfRule>
  </conditionalFormatting>
  <conditionalFormatting sqref="F59">
    <cfRule type="containsText" dxfId="25" priority="98" operator="containsText" text=",">
      <formula>NOT(ISERROR(SEARCH(",",F59)))</formula>
    </cfRule>
    <cfRule type="cellIs" dxfId="24" priority="99" operator="lessThan">
      <formula>0</formula>
    </cfRule>
  </conditionalFormatting>
  <conditionalFormatting sqref="F74:F79">
    <cfRule type="cellIs" dxfId="23" priority="87" operator="lessThan">
      <formula>0</formula>
    </cfRule>
    <cfRule type="containsText" dxfId="22" priority="86" operator="containsText" text=",">
      <formula>NOT(ISERROR(SEARCH(",",F74)))</formula>
    </cfRule>
  </conditionalFormatting>
  <conditionalFormatting sqref="F81:F86">
    <cfRule type="cellIs" dxfId="21" priority="57" operator="lessThan">
      <formula>0</formula>
    </cfRule>
    <cfRule type="containsText" dxfId="20" priority="56" operator="containsText" text=",">
      <formula>NOT(ISERROR(SEARCH(",",F81)))</formula>
    </cfRule>
  </conditionalFormatting>
  <conditionalFormatting sqref="F88:F90">
    <cfRule type="cellIs" dxfId="19" priority="53" operator="lessThan">
      <formula>0</formula>
    </cfRule>
    <cfRule type="containsText" dxfId="18" priority="52" operator="containsText" text=",">
      <formula>NOT(ISERROR(SEARCH(",",F88)))</formula>
    </cfRule>
  </conditionalFormatting>
  <conditionalFormatting sqref="F92">
    <cfRule type="cellIs" dxfId="17" priority="51" operator="lessThan">
      <formula>0</formula>
    </cfRule>
    <cfRule type="containsText" dxfId="16" priority="50" operator="containsText" text=",">
      <formula>NOT(ISERROR(SEARCH(",",F92)))</formula>
    </cfRule>
  </conditionalFormatting>
  <conditionalFormatting sqref="F94">
    <cfRule type="containsText" dxfId="15" priority="80" operator="containsText" text=",">
      <formula>NOT(ISERROR(SEARCH(",",F94)))</formula>
    </cfRule>
    <cfRule type="cellIs" dxfId="14" priority="81" operator="lessThan">
      <formula>0</formula>
    </cfRule>
  </conditionalFormatting>
  <conditionalFormatting sqref="F101:F105">
    <cfRule type="cellIs" dxfId="13" priority="43" operator="lessThan">
      <formula>0</formula>
    </cfRule>
    <cfRule type="containsText" dxfId="12" priority="42" operator="containsText" text=",">
      <formula>NOT(ISERROR(SEARCH(",",F101)))</formula>
    </cfRule>
  </conditionalFormatting>
  <conditionalFormatting sqref="F107:F110">
    <cfRule type="cellIs" dxfId="11" priority="37" operator="lessThan">
      <formula>0</formula>
    </cfRule>
    <cfRule type="containsText" dxfId="10" priority="36" operator="containsText" text=",">
      <formula>NOT(ISERROR(SEARCH(",",F107)))</formula>
    </cfRule>
  </conditionalFormatting>
  <conditionalFormatting sqref="F112:F114">
    <cfRule type="cellIs" dxfId="9" priority="33" operator="lessThan">
      <formula>0</formula>
    </cfRule>
    <cfRule type="containsText" dxfId="8" priority="32" operator="containsText" text=",">
      <formula>NOT(ISERROR(SEARCH(",",F112)))</formula>
    </cfRule>
  </conditionalFormatting>
  <conditionalFormatting sqref="F116:F120">
    <cfRule type="containsText" dxfId="7" priority="11" operator="containsText" text=",">
      <formula>NOT(ISERROR(SEARCH(",",F116)))</formula>
    </cfRule>
    <cfRule type="cellIs" dxfId="6" priority="12" operator="lessThan">
      <formula>0</formula>
    </cfRule>
  </conditionalFormatting>
  <conditionalFormatting sqref="F122:F125">
    <cfRule type="cellIs" dxfId="5" priority="18" operator="lessThan">
      <formula>0</formula>
    </cfRule>
    <cfRule type="containsText" dxfId="4" priority="17" operator="containsText" text=",">
      <formula>NOT(ISERROR(SEARCH(",",F122)))</formula>
    </cfRule>
  </conditionalFormatting>
  <conditionalFormatting sqref="F127:F131">
    <cfRule type="cellIs" dxfId="3" priority="14" operator="lessThan">
      <formula>0</formula>
    </cfRule>
    <cfRule type="containsText" dxfId="2" priority="13" operator="containsText" text=",">
      <formula>NOT(ISERROR(SEARCH(",",F127)))</formula>
    </cfRule>
  </conditionalFormatting>
  <conditionalFormatting sqref="J74:J77">
    <cfRule type="cellIs" dxfId="1" priority="2" operator="lessThan">
      <formula>0</formula>
    </cfRule>
    <cfRule type="containsText" dxfId="0" priority="1" operator="containsText" text=",">
      <formula>NOT(ISERROR(SEARCH(",",J74)))</formula>
    </cfRule>
  </conditionalFormatting>
  <hyperlinks>
    <hyperlink ref="B11" location="'REGN Information'!A1" display="'REGN Information'!A1" xr:uid="{00000000-0004-0000-0100-000000000000}"/>
    <hyperlink ref="B63" location="'REGN Information'!A65" display="'REGN Information'!A65" xr:uid="{00000000-0004-0000-0100-000001000000}"/>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D54" sqref="D54"/>
    </sheetView>
  </sheetViews>
  <sheetFormatPr defaultColWidth="9.140625" defaultRowHeight="15" outlineLevelCol="1" x14ac:dyDescent="0.25"/>
  <cols>
    <col min="1" max="1" width="9.42578125" style="2" customWidth="1"/>
    <col min="2" max="2" width="112.7109375" style="93" customWidth="1"/>
    <col min="3" max="3" width="104.5703125" style="60" hidden="1" customWidth="1" outlineLevel="1"/>
    <col min="4" max="4" width="92.42578125" style="60" hidden="1" customWidth="1" outlineLevel="1"/>
    <col min="5" max="5" width="9.5703125" style="7" hidden="1" customWidth="1" outlineLevel="1"/>
    <col min="6" max="6" width="9.140625" style="2" collapsed="1"/>
    <col min="7" max="16384" width="9.140625" style="2"/>
  </cols>
  <sheetData>
    <row r="1" spans="1:5" s="3" customFormat="1" ht="47.25" customHeight="1" thickBot="1" x14ac:dyDescent="0.5">
      <c r="A1" s="204" t="str">
        <f ca="1">OFFSET($C1,0,E1-1)</f>
        <v>Regnskabsstatistik</v>
      </c>
      <c r="B1" s="253"/>
      <c r="C1" s="133" t="s">
        <v>285</v>
      </c>
      <c r="D1" s="133" t="s">
        <v>479</v>
      </c>
      <c r="E1" s="12">
        <v>1</v>
      </c>
    </row>
    <row r="2" spans="1:5" ht="21.95" customHeight="1" x14ac:dyDescent="0.35">
      <c r="A2" s="131" t="str">
        <f ca="1">OFFSET($C2,0,$E$1-1)</f>
        <v>Resultatopgørelse</v>
      </c>
      <c r="B2" s="127"/>
      <c r="C2" s="134" t="s">
        <v>0</v>
      </c>
      <c r="D2" s="134" t="s">
        <v>45</v>
      </c>
      <c r="E2" s="52" t="s">
        <v>53</v>
      </c>
    </row>
    <row r="3" spans="1:5" ht="66.75" customHeight="1" x14ac:dyDescent="0.25">
      <c r="B3" s="103" t="str">
        <f t="shared" ref="B3:B21" ca="1" si="0">OFFSET($C3,0,$E$1-1)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3" s="103" t="s">
        <v>359</v>
      </c>
      <c r="D3" s="123" t="s">
        <v>360</v>
      </c>
      <c r="E3" s="50" t="s">
        <v>53</v>
      </c>
    </row>
    <row r="4" spans="1:5" ht="21.95" customHeight="1" x14ac:dyDescent="0.3">
      <c r="A4" s="183" t="str">
        <f ca="1">OFFSET($C4,0,$E$1-1)</f>
        <v>Ordinær drift, før finansielle poster</v>
      </c>
      <c r="B4" s="124"/>
      <c r="C4" s="135" t="s">
        <v>24</v>
      </c>
      <c r="D4" s="135" t="s">
        <v>46</v>
      </c>
      <c r="E4" s="53" t="s">
        <v>53</v>
      </c>
    </row>
    <row r="5" spans="1:5" ht="15.75" x14ac:dyDescent="0.25">
      <c r="A5" s="169">
        <v>1</v>
      </c>
      <c r="B5" s="171" t="str">
        <f t="shared" ca="1" si="0"/>
        <v>Nettoomsætning (efter fradrag af prisnedslag, merværdi- og punktafgifter)</v>
      </c>
      <c r="C5" s="61" t="s">
        <v>32</v>
      </c>
      <c r="D5" s="61" t="s">
        <v>361</v>
      </c>
      <c r="E5" s="2"/>
    </row>
    <row r="6" spans="1:5" ht="16.5" customHeight="1" x14ac:dyDescent="0.25">
      <c r="A6" s="117">
        <v>2</v>
      </c>
      <c r="B6" s="168" t="str">
        <f t="shared" ca="1" si="0"/>
        <v xml:space="preserve">Arbejde udført for egen regning og opført under aktiver som tilgang
</v>
      </c>
      <c r="C6" s="106" t="s">
        <v>350</v>
      </c>
      <c r="D6" s="44" t="s">
        <v>349</v>
      </c>
      <c r="E6" s="2"/>
    </row>
    <row r="7" spans="1:5" ht="127.5" customHeight="1" x14ac:dyDescent="0.25">
      <c r="A7" s="169"/>
      <c r="B7" s="115" t="str">
        <f t="shared" ca="1" si="0"/>
        <v>Medtages: 
• Omkostninger for egen regning til materialer, egne lønninger m.v. til forbedring af egne bygninger, maskiner, udvikling af software o.l. 
Medtages ikke: 
• Køb af andres forbedring af virksomhedens bygninger, maskiner, udvikling af software o.l.</v>
      </c>
      <c r="C7" s="106" t="s">
        <v>329</v>
      </c>
      <c r="D7" s="106" t="s">
        <v>362</v>
      </c>
      <c r="E7" s="2"/>
    </row>
    <row r="8" spans="1:5" ht="34.5" customHeight="1" x14ac:dyDescent="0.25">
      <c r="A8" s="111">
        <v>3</v>
      </c>
      <c r="B8" s="130" t="str">
        <f t="shared" ca="1" si="0"/>
        <v xml:space="preserve">Andre driftsindtægter 
</v>
      </c>
      <c r="C8" s="106" t="s">
        <v>312</v>
      </c>
      <c r="D8" s="106" t="s">
        <v>311</v>
      </c>
      <c r="E8" s="2"/>
    </row>
    <row r="9" spans="1:5" ht="124.5" customHeight="1" x14ac:dyDescent="0.25">
      <c r="A9" s="117"/>
      <c r="B9" s="115" t="str">
        <f t="shared" ca="1" si="0"/>
        <v>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v>
      </c>
      <c r="C9" s="106" t="s">
        <v>363</v>
      </c>
      <c r="D9" s="106" t="s">
        <v>364</v>
      </c>
      <c r="E9" s="2"/>
    </row>
    <row r="10" spans="1:5" ht="20.25" customHeight="1" x14ac:dyDescent="0.25">
      <c r="A10" s="111">
        <v>4</v>
      </c>
      <c r="B10" s="130" t="str">
        <f t="shared" ca="1" si="0"/>
        <v>Forbrug af varer (materialer)</v>
      </c>
      <c r="C10" s="106" t="s">
        <v>351</v>
      </c>
      <c r="D10" s="106" t="s">
        <v>365</v>
      </c>
      <c r="E10" s="2"/>
    </row>
    <row r="11" spans="1:5" ht="165" x14ac:dyDescent="0.25">
      <c r="A11" s="117"/>
      <c r="B11" s="115" t="str">
        <f t="shared" ca="1" si="0"/>
        <v>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v>
      </c>
      <c r="C11" s="106" t="s">
        <v>366</v>
      </c>
      <c r="D11" s="106" t="s">
        <v>367</v>
      </c>
      <c r="E11" s="2"/>
    </row>
    <row r="12" spans="1:5" ht="17.25" customHeight="1" x14ac:dyDescent="0.25">
      <c r="A12" s="111">
        <v>5</v>
      </c>
      <c r="B12" s="130" t="str">
        <f t="shared" ca="1" si="0"/>
        <v>Køb af underentrepriser/underleverandører</v>
      </c>
      <c r="C12" s="106" t="s">
        <v>313</v>
      </c>
      <c r="D12" s="106" t="s">
        <v>47</v>
      </c>
      <c r="E12" s="2"/>
    </row>
    <row r="13" spans="1:5" ht="66.75" customHeight="1" x14ac:dyDescent="0.25">
      <c r="A13" s="117"/>
      <c r="B13" s="115" t="str">
        <f t="shared" ca="1" si="0"/>
        <v>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v>
      </c>
      <c r="C13" s="106" t="s">
        <v>368</v>
      </c>
      <c r="D13" s="254" t="s">
        <v>369</v>
      </c>
      <c r="E13" s="2"/>
    </row>
    <row r="14" spans="1:5" ht="18" customHeight="1" x14ac:dyDescent="0.25">
      <c r="A14" s="111">
        <v>6</v>
      </c>
      <c r="B14" s="130" t="str">
        <f t="shared" ca="1" si="0"/>
        <v>Omkostninger til husleje (ekskl. varme og el)</v>
      </c>
      <c r="C14" s="106" t="s">
        <v>314</v>
      </c>
      <c r="D14" s="106" t="s">
        <v>315</v>
      </c>
      <c r="E14" s="2"/>
    </row>
    <row r="15" spans="1:5" ht="169.5" customHeight="1" x14ac:dyDescent="0.25">
      <c r="A15" s="117"/>
      <c r="B15" s="115" t="str">
        <f t="shared" ca="1" si="0"/>
        <v>Omfatter kun udgifter til lejeforhold såsom: 
• Husleje. 
• Arealleje.
• Lagerleje (kun for opbevaringsvirksomheder). 
• Garageleje (kun for transportvirksomheder).
Medtages ikke: 
• Varme og energiforbrug (pkt. 11).
• Andre lokaleomkostninger, fx fællesomkostninger (pkt. 11).</v>
      </c>
      <c r="C15" s="106" t="s">
        <v>370</v>
      </c>
      <c r="D15" s="106" t="s">
        <v>371</v>
      </c>
      <c r="E15" s="2"/>
    </row>
    <row r="16" spans="1:5" ht="18.75" customHeight="1" x14ac:dyDescent="0.25">
      <c r="A16" s="111">
        <v>7</v>
      </c>
      <c r="B16" s="130" t="str">
        <f t="shared" ca="1" si="0"/>
        <v>Omkostninger til anskaffelse af småinventar/driftsmidler med kort levetid</v>
      </c>
      <c r="C16" s="106" t="s">
        <v>316</v>
      </c>
      <c r="D16" s="44" t="s">
        <v>372</v>
      </c>
      <c r="E16" s="2"/>
    </row>
    <row r="17" spans="1:5" ht="48.75" customHeight="1" x14ac:dyDescent="0.25">
      <c r="A17" s="117"/>
      <c r="B17" s="115" t="str">
        <f t="shared" ca="1" si="0"/>
        <v>• Udgifter til anskaffelser, der udgiftsføres fuldt ud over resultatopgørelsen i købsåret, dvs. straksafskrives.</v>
      </c>
      <c r="C17" s="106" t="s">
        <v>373</v>
      </c>
      <c r="D17" s="106" t="s">
        <v>374</v>
      </c>
      <c r="E17" s="2"/>
    </row>
    <row r="18" spans="1:5" ht="22.5" customHeight="1" x14ac:dyDescent="0.25">
      <c r="A18" s="111">
        <v>8</v>
      </c>
      <c r="B18" s="130" t="str">
        <f t="shared" ca="1" si="0"/>
        <v>Omkostninger til leje af arbejdskraft fra andet firma (fx vikarbureau)</v>
      </c>
      <c r="C18" s="106" t="s">
        <v>55</v>
      </c>
      <c r="D18" s="44" t="s">
        <v>343</v>
      </c>
      <c r="E18" s="2"/>
    </row>
    <row r="19" spans="1:5" ht="122.25" customHeight="1" x14ac:dyDescent="0.25">
      <c r="A19" s="117"/>
      <c r="B19" s="115" t="str">
        <f t="shared" ca="1" si="0"/>
        <v>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v>
      </c>
      <c r="C19" s="167" t="s">
        <v>375</v>
      </c>
      <c r="D19" s="167" t="s">
        <v>376</v>
      </c>
      <c r="E19" s="2"/>
    </row>
    <row r="20" spans="1:5" ht="20.25" customHeight="1" x14ac:dyDescent="0.25">
      <c r="A20" s="111">
        <v>9</v>
      </c>
      <c r="B20" s="130" t="str">
        <f t="shared" ca="1" si="0"/>
        <v xml:space="preserve">Omkostninger til langtidsleje og operationel leasing
</v>
      </c>
      <c r="C20" s="167" t="s">
        <v>317</v>
      </c>
      <c r="D20" s="36" t="s">
        <v>48</v>
      </c>
      <c r="E20" s="2"/>
    </row>
    <row r="21" spans="1:5" ht="18" customHeight="1" x14ac:dyDescent="0.25">
      <c r="A21" s="117"/>
      <c r="B21" s="115" t="str">
        <f t="shared" ca="1" si="0"/>
        <v>Som ikke er IFRS16 leasing.</v>
      </c>
      <c r="C21" s="167" t="s">
        <v>377</v>
      </c>
      <c r="D21" s="36" t="s">
        <v>378</v>
      </c>
      <c r="E21" s="2"/>
    </row>
    <row r="22" spans="1:5" ht="19.5" customHeight="1" x14ac:dyDescent="0.25">
      <c r="A22" s="111">
        <v>10</v>
      </c>
      <c r="B22" s="130" t="str">
        <f t="shared" ref="B22:B100" ca="1" si="1">OFFSET($C22,0,$E$1-1)</f>
        <v>Tab på debitorer (konstaterede tab og ændringer i hensættelse) (+/-)</v>
      </c>
      <c r="C22" s="167" t="s">
        <v>290</v>
      </c>
      <c r="D22" s="36" t="s">
        <v>344</v>
      </c>
      <c r="E22" s="2"/>
    </row>
    <row r="23" spans="1:5" ht="57" customHeight="1" x14ac:dyDescent="0.25">
      <c r="A23" s="117"/>
      <c r="B23" s="115" t="str">
        <f t="shared" ca="1" si="1"/>
        <v>• Konstaterede tab.
• Hensættelser til imødegåelse af tab på debitorer.
• Regulering af hensættelse til tab på debitorer (deriblandt tilbageførsel af tidligere hensættelser).</v>
      </c>
      <c r="C23" s="167" t="s">
        <v>379</v>
      </c>
      <c r="D23" s="167" t="s">
        <v>380</v>
      </c>
      <c r="E23" s="2"/>
    </row>
    <row r="24" spans="1:5" ht="18" customHeight="1" x14ac:dyDescent="0.25">
      <c r="A24" s="111">
        <v>11</v>
      </c>
      <c r="B24" s="130" t="str">
        <f t="shared" ca="1" si="1"/>
        <v xml:space="preserve">Eksterne omkostninger i øvrigt (bortset fra poster af sekundær karakter)
</v>
      </c>
      <c r="C24" s="167" t="s">
        <v>318</v>
      </c>
      <c r="D24" s="167" t="s">
        <v>381</v>
      </c>
      <c r="E24" s="2"/>
    </row>
    <row r="25" spans="1:5" ht="48" customHeight="1" x14ac:dyDescent="0.25">
      <c r="A25" s="117"/>
      <c r="B25" s="115" t="str">
        <f t="shared" ca="1" si="1"/>
        <v>Udgifter til køretøjer, reparation, vedligeholdelse, rengøring, uddannelse, arbejdstøj, kontorartikler, telefon, revisor , forsikringer o.l.</v>
      </c>
      <c r="C25" s="167" t="s">
        <v>382</v>
      </c>
      <c r="D25" s="167" t="s">
        <v>383</v>
      </c>
      <c r="E25" s="2"/>
    </row>
    <row r="26" spans="1:5" ht="17.25" customHeight="1" x14ac:dyDescent="0.25">
      <c r="A26" s="111">
        <v>12</v>
      </c>
      <c r="B26" s="130" t="str">
        <f t="shared" ca="1" si="1"/>
        <v xml:space="preserve">Lønninger og gager
</v>
      </c>
      <c r="C26" s="167" t="s">
        <v>319</v>
      </c>
      <c r="D26" s="167" t="s">
        <v>320</v>
      </c>
      <c r="E26" s="2"/>
    </row>
    <row r="27" spans="1:5" ht="188.25" customHeight="1" x14ac:dyDescent="0.25">
      <c r="A27" s="117"/>
      <c r="B27" s="115" t="str">
        <f t="shared" ca="1" si="1"/>
        <v>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v>
      </c>
      <c r="C27" s="167" t="s">
        <v>384</v>
      </c>
      <c r="D27" s="167" t="s">
        <v>385</v>
      </c>
      <c r="E27" s="2"/>
    </row>
    <row r="28" spans="1:5" ht="17.25" customHeight="1" x14ac:dyDescent="0.25">
      <c r="A28" s="111">
        <v>13</v>
      </c>
      <c r="B28" s="126" t="str">
        <f t="shared" ca="1" si="1"/>
        <v>Pensionsomkostninger</v>
      </c>
      <c r="C28" s="167" t="s">
        <v>57</v>
      </c>
      <c r="D28" s="36" t="s">
        <v>321</v>
      </c>
      <c r="E28" s="2"/>
    </row>
    <row r="29" spans="1:5" ht="48" customHeight="1" x14ac:dyDescent="0.25">
      <c r="A29" s="117"/>
      <c r="B29" s="115" t="str">
        <f t="shared" ca="1" si="1"/>
        <v>• Arbejdsgiverens bidrag til de ansattes pensionsordninger i form af overenskomstaftale pensionsordninger, firmapensionordninger o.l.
• Pensionsudbetalinger til fratrådte medarbejdere.</v>
      </c>
      <c r="C29" s="167" t="s">
        <v>386</v>
      </c>
      <c r="D29" s="167" t="s">
        <v>387</v>
      </c>
      <c r="E29" s="2"/>
    </row>
    <row r="30" spans="1:5" ht="20.25" customHeight="1" x14ac:dyDescent="0.25">
      <c r="A30" s="111">
        <v>14</v>
      </c>
      <c r="B30" s="130" t="str">
        <f t="shared" ca="1" si="1"/>
        <v>Andre omkostninger til social sikring</v>
      </c>
      <c r="C30" s="167" t="s">
        <v>323</v>
      </c>
      <c r="D30" s="167" t="s">
        <v>322</v>
      </c>
      <c r="E30" s="2"/>
    </row>
    <row r="31" spans="1:5" ht="33" customHeight="1" x14ac:dyDescent="0.25">
      <c r="A31" s="117"/>
      <c r="B31" s="115" t="str">
        <f t="shared" ca="1" si="1"/>
        <v>• Arbejdsgiverens bidrag til ATP, AER, BST etc. og personaleforsikringer i form af syge-, arbejdsskade- ulykkes og livsforsikringer mm.</v>
      </c>
      <c r="C31" s="167" t="s">
        <v>345</v>
      </c>
      <c r="D31" s="167" t="s">
        <v>342</v>
      </c>
      <c r="E31" s="2"/>
    </row>
    <row r="32" spans="1:5" ht="21" customHeight="1" x14ac:dyDescent="0.25">
      <c r="A32" s="111">
        <v>15</v>
      </c>
      <c r="B32" s="130" t="str">
        <f t="shared" ca="1" si="1"/>
        <v>Afskrivninger af materielle og immaterielle anlægsaktiver</v>
      </c>
      <c r="C32" s="167" t="s">
        <v>94</v>
      </c>
      <c r="D32" s="36" t="s">
        <v>328</v>
      </c>
      <c r="E32" s="2"/>
    </row>
    <row r="33" spans="1:5" ht="105" customHeight="1" x14ac:dyDescent="0.25">
      <c r="A33" s="117"/>
      <c r="B33" s="115" t="str">
        <f t="shared" ca="1" si="1"/>
        <v>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v>
      </c>
      <c r="C33" s="167" t="s">
        <v>388</v>
      </c>
      <c r="D33" s="167" t="s">
        <v>389</v>
      </c>
      <c r="E33" s="2"/>
    </row>
    <row r="34" spans="1:5" ht="20.25" customHeight="1" x14ac:dyDescent="0.25">
      <c r="A34" s="111">
        <v>16</v>
      </c>
      <c r="B34" s="130" t="str">
        <f t="shared" ca="1" si="1"/>
        <v>Nedskrivninger af materielle og immaterielle anlægsaktiver</v>
      </c>
      <c r="C34" s="167" t="s">
        <v>95</v>
      </c>
      <c r="D34" s="36" t="s">
        <v>346</v>
      </c>
      <c r="E34" s="2"/>
    </row>
    <row r="35" spans="1:5" ht="107.25" customHeight="1" x14ac:dyDescent="0.25">
      <c r="A35" s="117"/>
      <c r="B35" s="115" t="str">
        <f t="shared" ca="1" si="1"/>
        <v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v>
      </c>
      <c r="C35" s="167" t="s">
        <v>390</v>
      </c>
      <c r="D35" s="167" t="s">
        <v>391</v>
      </c>
      <c r="E35" s="2"/>
    </row>
    <row r="36" spans="1:5" ht="15.75" customHeight="1" x14ac:dyDescent="0.25">
      <c r="A36" s="111">
        <v>17</v>
      </c>
      <c r="B36" s="130" t="str">
        <f t="shared" ca="1" si="1"/>
        <v xml:space="preserve">Nedskrivninger af omsætningsaktiver (bortset fra finansielle omsætningsaktiver)
</v>
      </c>
      <c r="C36" s="106" t="s">
        <v>324</v>
      </c>
      <c r="D36" s="106" t="s">
        <v>392</v>
      </c>
      <c r="E36" s="2"/>
    </row>
    <row r="37" spans="1:5" ht="109.5" customHeight="1" x14ac:dyDescent="0.25">
      <c r="A37" s="117"/>
      <c r="B37" s="115" t="str">
        <f t="shared" ca="1" si="1"/>
        <v>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v>
      </c>
      <c r="C37" s="167" t="s">
        <v>393</v>
      </c>
      <c r="D37" s="167" t="s">
        <v>394</v>
      </c>
      <c r="E37" s="2"/>
    </row>
    <row r="38" spans="1:5" ht="18.75" customHeight="1" x14ac:dyDescent="0.25">
      <c r="A38" s="111">
        <v>18</v>
      </c>
      <c r="B38" s="130" t="str">
        <f t="shared" ca="1" si="1"/>
        <v xml:space="preserve">Sekundære omkostninger
</v>
      </c>
      <c r="C38" s="167" t="s">
        <v>325</v>
      </c>
      <c r="D38" s="36" t="s">
        <v>63</v>
      </c>
      <c r="E38" s="2"/>
    </row>
    <row r="39" spans="1:5" ht="81.75" customHeight="1" x14ac:dyDescent="0.25">
      <c r="A39" s="117"/>
      <c r="B39" s="115" t="str">
        <f t="shared" ca="1" si="1"/>
        <v>• Tab af salg af immaterielle og materielle anlægsafgifter, udgifter til erstatninger o.l.
• Udgifter på omsætningsejendomme (hvis ejendomme ikke er primær driftsaktivitet). Indtægt angives i pkt. 3.</v>
      </c>
      <c r="C39" s="93" t="s">
        <v>395</v>
      </c>
      <c r="D39" s="93" t="s">
        <v>396</v>
      </c>
      <c r="E39" s="2"/>
    </row>
    <row r="40" spans="1:5" s="4" customFormat="1" ht="15.75" x14ac:dyDescent="0.25">
      <c r="A40" s="5">
        <v>19</v>
      </c>
      <c r="B40" s="130" t="str">
        <f t="shared" ca="1" si="1"/>
        <v>Ordinært driftsresultat før finansielle poster iht. årsregnskabet</v>
      </c>
      <c r="C40" s="136" t="s">
        <v>23</v>
      </c>
      <c r="D40" s="136" t="s">
        <v>64</v>
      </c>
    </row>
    <row r="41" spans="1:5" ht="21.95" customHeight="1" x14ac:dyDescent="0.3">
      <c r="A41" s="183" t="str">
        <f ca="1">OFFSET($C41,0,$E$1-1)</f>
        <v>Finansielle poster</v>
      </c>
      <c r="B41" s="115"/>
      <c r="C41" s="137" t="s">
        <v>1</v>
      </c>
      <c r="D41" s="137" t="s">
        <v>50</v>
      </c>
      <c r="E41" s="2"/>
    </row>
    <row r="42" spans="1:5" ht="18.75" customHeight="1" x14ac:dyDescent="0.25">
      <c r="A42" s="111">
        <v>20</v>
      </c>
      <c r="B42" s="126" t="str">
        <f t="shared" ca="1" si="1"/>
        <v>Indtægter af kapitalandele og øvrigt udbytte af finansielle anlægsaktiver</v>
      </c>
      <c r="C42" s="93" t="s">
        <v>397</v>
      </c>
      <c r="D42" s="93" t="s">
        <v>398</v>
      </c>
      <c r="E42" s="2"/>
    </row>
    <row r="43" spans="1:5" ht="94.5" customHeight="1" x14ac:dyDescent="0.25">
      <c r="A43" s="117"/>
      <c r="B43" s="115" t="str">
        <f t="shared" ca="1" si="1"/>
        <v>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v>
      </c>
      <c r="C43" s="93" t="s">
        <v>399</v>
      </c>
      <c r="D43" s="93" t="s">
        <v>400</v>
      </c>
      <c r="E43" s="2"/>
    </row>
    <row r="44" spans="1:5" ht="21.75" customHeight="1" x14ac:dyDescent="0.25">
      <c r="A44" s="111">
        <v>21</v>
      </c>
      <c r="B44" s="126" t="str">
        <f t="shared" ca="1" si="1"/>
        <v xml:space="preserve">Renteindtægter o.l. af finansielle anlægsaktiver og omsætningsaktiver
</v>
      </c>
      <c r="C44" s="167" t="s">
        <v>326</v>
      </c>
      <c r="D44" s="167" t="s">
        <v>401</v>
      </c>
      <c r="E44" s="2"/>
    </row>
    <row r="45" spans="1:5" ht="64.5" customHeight="1" x14ac:dyDescent="0.25">
      <c r="A45" s="117"/>
      <c r="B45" s="115" t="str">
        <f t="shared" ca="1" si="1"/>
        <v>• Af tilgodehavende, obligationer samt andre værdipapirer og likvide beholdninger.</v>
      </c>
      <c r="C45" s="167" t="s">
        <v>402</v>
      </c>
      <c r="D45" s="167" t="s">
        <v>403</v>
      </c>
      <c r="E45" s="2"/>
    </row>
    <row r="46" spans="1:5" ht="17.25" customHeight="1" x14ac:dyDescent="0.25">
      <c r="A46" s="111">
        <v>22</v>
      </c>
      <c r="B46" s="126" t="str">
        <f t="shared" ca="1" si="1"/>
        <v xml:space="preserve">Nedskrivning af finansielle anlægs- og omsætningsaktiver
</v>
      </c>
      <c r="C46" s="167" t="s">
        <v>327</v>
      </c>
      <c r="D46" s="167" t="s">
        <v>404</v>
      </c>
      <c r="E46" s="2"/>
    </row>
    <row r="47" spans="1:5" ht="34.5" customHeight="1" x14ac:dyDescent="0.25">
      <c r="A47" s="117"/>
      <c r="B47" s="115" t="str">
        <f t="shared" ca="1" si="1"/>
        <v>• Nedskrivninger, hvor aktivets værdi permanent antages at være lavere end  anskaffelses- eller kostprisen ( fx negativ udbytte og negativ værdiregulering).</v>
      </c>
      <c r="C47" s="167" t="s">
        <v>405</v>
      </c>
      <c r="D47" s="167" t="s">
        <v>406</v>
      </c>
      <c r="E47" s="2"/>
    </row>
    <row r="48" spans="1:5" ht="14.25" customHeight="1" x14ac:dyDescent="0.25">
      <c r="A48" s="111">
        <v>23</v>
      </c>
      <c r="B48" s="126" t="str">
        <f t="shared" ca="1" si="1"/>
        <v xml:space="preserve">Renteomkostninger o.l. af finansielle anlægsaktiver og omsætningsaktiver
</v>
      </c>
      <c r="C48" s="167" t="s">
        <v>352</v>
      </c>
      <c r="D48" s="167" t="s">
        <v>407</v>
      </c>
      <c r="E48" s="2"/>
    </row>
    <row r="49" spans="1:5" ht="27" customHeight="1" x14ac:dyDescent="0.25">
      <c r="A49" s="117"/>
      <c r="B49" s="115" t="str">
        <f t="shared" ca="1" si="1"/>
        <v>• Af tilgodehavende, obligationer samt andre værdipapirer og likvide beholdninger.</v>
      </c>
      <c r="C49" s="93" t="s">
        <v>402</v>
      </c>
      <c r="D49" s="93" t="s">
        <v>408</v>
      </c>
      <c r="E49" s="2"/>
    </row>
    <row r="50" spans="1:5" s="4" customFormat="1" ht="15.75" x14ac:dyDescent="0.25">
      <c r="A50" s="170">
        <v>24</v>
      </c>
      <c r="B50" s="171" t="str">
        <f t="shared" ca="1" si="1"/>
        <v>Ordinært resultat, før skat (+/-)</v>
      </c>
      <c r="C50" s="136" t="s">
        <v>288</v>
      </c>
      <c r="D50" s="136" t="s">
        <v>289</v>
      </c>
    </row>
    <row r="51" spans="1:5" ht="20.100000000000001" customHeight="1" x14ac:dyDescent="0.25">
      <c r="A51" s="98" t="str">
        <f ca="1">OFFSET($C51,0,$E$1-1)</f>
        <v>Skatter</v>
      </c>
      <c r="C51" s="138" t="s">
        <v>2</v>
      </c>
      <c r="D51" s="138" t="s">
        <v>49</v>
      </c>
      <c r="E51" s="2"/>
    </row>
    <row r="52" spans="1:5" x14ac:dyDescent="0.25">
      <c r="A52" s="117">
        <v>25</v>
      </c>
      <c r="B52" s="115" t="str">
        <f t="shared" ca="1" si="1"/>
        <v>Selskabsskat mv. af ordinært resultat (+/-)</v>
      </c>
      <c r="C52" s="139" t="s">
        <v>69</v>
      </c>
      <c r="D52" s="139" t="s">
        <v>409</v>
      </c>
      <c r="E52" s="2"/>
    </row>
    <row r="53" spans="1:5" ht="20.100000000000001" customHeight="1" x14ac:dyDescent="0.25">
      <c r="A53" s="98" t="str">
        <f ca="1">OFFSET($C53,0,$E$1-1)</f>
        <v>Årets resultat</v>
      </c>
      <c r="C53" s="138" t="s">
        <v>28</v>
      </c>
      <c r="D53" s="138" t="s">
        <v>65</v>
      </c>
      <c r="E53" s="2"/>
    </row>
    <row r="54" spans="1:5" s="4" customFormat="1" ht="21.95" customHeight="1" thickBot="1" x14ac:dyDescent="0.3">
      <c r="A54" s="177">
        <v>26</v>
      </c>
      <c r="B54" s="172" t="str">
        <f t="shared" ca="1" si="1"/>
        <v>Årets resultat (+/-)</v>
      </c>
      <c r="C54" s="81" t="s">
        <v>286</v>
      </c>
      <c r="D54" s="81" t="s">
        <v>287</v>
      </c>
    </row>
    <row r="55" spans="1:5" s="4" customFormat="1" ht="9.9499999999999993" customHeight="1" thickTop="1" x14ac:dyDescent="0.25">
      <c r="B55" s="93"/>
      <c r="C55" s="140"/>
      <c r="D55" s="140"/>
    </row>
    <row r="56" spans="1:5" ht="20.100000000000001" customHeight="1" x14ac:dyDescent="0.25">
      <c r="A56" s="38" t="str">
        <f ca="1">OFFSET($C56,0,$E$1-1)</f>
        <v>Resultatanvendelse</v>
      </c>
      <c r="B56" s="115"/>
      <c r="C56" s="138" t="s">
        <v>3</v>
      </c>
      <c r="D56" s="138" t="s">
        <v>51</v>
      </c>
      <c r="E56" s="2"/>
    </row>
    <row r="57" spans="1:5" x14ac:dyDescent="0.25">
      <c r="A57" s="111">
        <v>27</v>
      </c>
      <c r="B57" s="93" t="str">
        <f t="shared" ca="1" si="1"/>
        <v>Konsolidering, dvs. overførsel til (+) eller fra (-) egenkapitalen</v>
      </c>
      <c r="C57" s="141" t="s">
        <v>29</v>
      </c>
      <c r="D57" s="141" t="s">
        <v>639</v>
      </c>
      <c r="E57" s="2"/>
    </row>
    <row r="58" spans="1:5" x14ac:dyDescent="0.25">
      <c r="A58" s="111"/>
      <c r="C58" s="141"/>
      <c r="D58" s="141"/>
      <c r="E58" s="2"/>
    </row>
    <row r="59" spans="1:5" ht="30" x14ac:dyDescent="0.25">
      <c r="A59" s="111">
        <v>28</v>
      </c>
      <c r="B59" s="93" t="str">
        <f t="shared" ca="1" si="1"/>
        <v>Udbytte, ekstraordinær udbytte, udbetaling til indehavere, efterbetaling til andelshavere og anden udlodning
Udbetalt eller deklareret</v>
      </c>
      <c r="C59" s="59" t="s">
        <v>89</v>
      </c>
      <c r="D59" s="59" t="s">
        <v>410</v>
      </c>
      <c r="E59" s="2"/>
    </row>
    <row r="60" spans="1:5" x14ac:dyDescent="0.25">
      <c r="A60" s="111"/>
      <c r="C60" s="165"/>
      <c r="D60" s="165"/>
      <c r="E60" s="2"/>
    </row>
    <row r="61" spans="1:5" ht="6.75" customHeight="1" thickBot="1" x14ac:dyDescent="0.3">
      <c r="A61" s="3"/>
      <c r="B61" s="121"/>
      <c r="E61" s="2"/>
    </row>
    <row r="62" spans="1:5" s="8" customFormat="1" ht="21.95" customHeight="1" x14ac:dyDescent="0.3">
      <c r="A62" s="131" t="str">
        <f ca="1">OFFSET($C62,0,$E$1-1)</f>
        <v>Balance</v>
      </c>
      <c r="B62" s="93"/>
      <c r="C62" s="142" t="s">
        <v>4</v>
      </c>
      <c r="D62" s="142" t="s">
        <v>59</v>
      </c>
    </row>
    <row r="63" spans="1:5" ht="15.75" thickBot="1" x14ac:dyDescent="0.3">
      <c r="A63" s="12"/>
      <c r="B63" s="121"/>
      <c r="C63" s="143"/>
      <c r="D63" s="143" t="s">
        <v>53</v>
      </c>
      <c r="E63" s="2"/>
    </row>
    <row r="64" spans="1:5" ht="6.75" customHeight="1" x14ac:dyDescent="0.25">
      <c r="C64" s="111"/>
      <c r="D64" s="111"/>
      <c r="E64" s="2"/>
    </row>
    <row r="65" spans="1:5" ht="61.5" customHeight="1" x14ac:dyDescent="0.25">
      <c r="B65" s="125" t="str">
        <f t="shared" ca="1" si="1"/>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65" s="151" t="s">
        <v>359</v>
      </c>
      <c r="D65" s="123" t="s">
        <v>360</v>
      </c>
      <c r="E65" s="2"/>
    </row>
    <row r="66" spans="1:5" ht="6.75" customHeight="1" x14ac:dyDescent="0.25">
      <c r="E66" s="2"/>
    </row>
    <row r="67" spans="1:5" s="4" customFormat="1" ht="9.9499999999999993" customHeight="1" x14ac:dyDescent="0.25">
      <c r="B67" s="93"/>
      <c r="C67" s="140"/>
      <c r="D67" s="140"/>
    </row>
    <row r="68" spans="1:5" ht="20.100000000000001" customHeight="1" x14ac:dyDescent="0.3">
      <c r="A68" s="183" t="str">
        <f ca="1">OFFSET($C68,0,$E$1-1)</f>
        <v>Passiver</v>
      </c>
      <c r="B68" s="115"/>
      <c r="C68" s="138" t="s">
        <v>5</v>
      </c>
      <c r="D68" s="138" t="s">
        <v>61</v>
      </c>
      <c r="E68" s="2"/>
    </row>
    <row r="69" spans="1:5" ht="26.25" customHeight="1" thickBot="1" x14ac:dyDescent="0.3">
      <c r="A69" s="174">
        <v>55</v>
      </c>
      <c r="B69" s="122" t="str">
        <f t="shared" ca="1" si="1"/>
        <v>Egenkapital ultimo (+/-)</v>
      </c>
      <c r="C69" s="60" t="s">
        <v>291</v>
      </c>
      <c r="D69" s="60" t="s">
        <v>411</v>
      </c>
      <c r="E69" s="2"/>
    </row>
    <row r="70" spans="1:5" ht="8.1" customHeight="1" x14ac:dyDescent="0.25">
      <c r="C70" s="144"/>
      <c r="D70" s="144"/>
      <c r="E70" s="2"/>
    </row>
    <row r="71" spans="1:5" s="4" customFormat="1" ht="21.95" customHeight="1" thickBot="1" x14ac:dyDescent="0.3">
      <c r="A71" s="176">
        <v>61</v>
      </c>
      <c r="B71" s="132" t="str">
        <f t="shared" ca="1" si="1"/>
        <v>Passiver i alt</v>
      </c>
      <c r="C71" s="81" t="s">
        <v>30</v>
      </c>
      <c r="D71" s="81" t="s">
        <v>90</v>
      </c>
    </row>
    <row r="72" spans="1:5" s="4" customFormat="1" ht="9.9499999999999993" customHeight="1" thickTop="1" x14ac:dyDescent="0.25">
      <c r="B72" s="93"/>
      <c r="C72" s="140"/>
      <c r="D72" s="140"/>
    </row>
    <row r="73" spans="1:5" ht="6.75" customHeight="1" thickBot="1" x14ac:dyDescent="0.3">
      <c r="A73" s="3"/>
      <c r="B73" s="121"/>
      <c r="E73" s="2"/>
    </row>
    <row r="74" spans="1:5" ht="21.95" customHeight="1" x14ac:dyDescent="0.3">
      <c r="A74" s="131" t="str">
        <f ca="1">OFFSET($C74,0,$E$1-1)</f>
        <v>Regnskabsårets investeringer</v>
      </c>
      <c r="C74" s="144" t="s">
        <v>7</v>
      </c>
      <c r="D74" s="144" t="s">
        <v>66</v>
      </c>
      <c r="E74" s="2"/>
    </row>
    <row r="75" spans="1:5" ht="15.75" thickBot="1" x14ac:dyDescent="0.3">
      <c r="A75" s="3"/>
      <c r="B75" s="121">
        <f t="shared" ca="1" si="1"/>
        <v>0</v>
      </c>
      <c r="C75" s="145"/>
      <c r="D75" s="145" t="s">
        <v>53</v>
      </c>
      <c r="E75" s="2"/>
    </row>
    <row r="76" spans="1:5" ht="6.75" customHeight="1" x14ac:dyDescent="0.25">
      <c r="C76" s="146"/>
      <c r="D76" s="146"/>
      <c r="E76" s="2"/>
    </row>
    <row r="77" spans="1:5" x14ac:dyDescent="0.25">
      <c r="B77" s="153" t="str">
        <f t="shared" ca="1" si="1"/>
        <v>Investeringer omfatter alene aktiver, der er bestemt til firmaets vedvarende eje eller brug.</v>
      </c>
      <c r="C77" s="151" t="s">
        <v>6</v>
      </c>
      <c r="D77" s="123" t="s">
        <v>412</v>
      </c>
      <c r="E77" s="2"/>
    </row>
    <row r="78" spans="1:5" ht="6.75" customHeight="1" x14ac:dyDescent="0.25">
      <c r="E78" s="2"/>
    </row>
    <row r="79" spans="1:5" ht="20.100000000000001" customHeight="1" x14ac:dyDescent="0.25">
      <c r="A79" s="38" t="str">
        <f ca="1">OFFSET($C79,0,$E$1-1)</f>
        <v>Tilgang</v>
      </c>
      <c r="B79" s="115"/>
      <c r="C79" s="138" t="s">
        <v>8</v>
      </c>
      <c r="D79" s="138" t="s">
        <v>413</v>
      </c>
      <c r="E79" s="2"/>
    </row>
    <row r="80" spans="1:5" ht="6.75" customHeight="1" x14ac:dyDescent="0.25">
      <c r="E80" s="2"/>
    </row>
    <row r="81" spans="1:5" ht="54.75" customHeight="1" x14ac:dyDescent="0.25">
      <c r="A81" s="92"/>
      <c r="B81" s="154" t="str">
        <f t="shared" ca="1" si="1"/>
        <v>Under tilgang anføres værdien før bogføringsmæssige og finansielle reguleringer,
fx forskudsafskrivninger, kurstab og offentlige tilskud. 
Overførsel (som følge af færdiggørelse) fra pkt. 66 og 77 til andre punkter anses ikke for tilgang.</v>
      </c>
      <c r="C81" s="154" t="s">
        <v>88</v>
      </c>
      <c r="D81" s="154" t="s">
        <v>414</v>
      </c>
      <c r="E81" s="2"/>
    </row>
    <row r="82" spans="1:5" ht="12.75" customHeight="1" x14ac:dyDescent="0.25">
      <c r="E82" s="2"/>
    </row>
    <row r="83" spans="1:5" ht="152.25" customHeight="1" x14ac:dyDescent="0.25">
      <c r="B83" s="154" t="str">
        <f t="shared" ca="1" si="1"/>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v>
      </c>
      <c r="C83" s="154" t="s">
        <v>415</v>
      </c>
      <c r="D83" s="154" t="s">
        <v>416</v>
      </c>
      <c r="E83" s="2"/>
    </row>
    <row r="84" spans="1:5" s="34" customFormat="1" ht="9" customHeight="1" thickBot="1" x14ac:dyDescent="0.3">
      <c r="A84" s="3"/>
      <c r="B84" s="121"/>
      <c r="C84" s="138"/>
      <c r="D84" s="138"/>
    </row>
    <row r="85" spans="1:5" ht="42" customHeight="1" x14ac:dyDescent="0.25">
      <c r="A85" s="92"/>
      <c r="B85" s="182" t="str">
        <f t="shared" ca="1" si="1"/>
        <v>Immaterielle anlægsaktiver</v>
      </c>
      <c r="C85" s="147" t="s">
        <v>13</v>
      </c>
      <c r="D85" s="147" t="s">
        <v>347</v>
      </c>
      <c r="E85" s="2"/>
    </row>
    <row r="86" spans="1:5" ht="45" x14ac:dyDescent="0.25">
      <c r="A86" s="117">
        <v>62</v>
      </c>
      <c r="B86" s="115" t="str">
        <f t="shared" ca="1" si="1"/>
        <v>Tilgang af Færdiggjorte udviklingsprojekter til kostpris
• Bemærk at overførsel fra posten immaterielle aktiver under udvikling ikke er en tilgang.</v>
      </c>
      <c r="C86" s="93" t="s">
        <v>417</v>
      </c>
      <c r="D86" s="93" t="s">
        <v>418</v>
      </c>
      <c r="E86" s="2"/>
    </row>
    <row r="87" spans="1:5" ht="45" x14ac:dyDescent="0.25">
      <c r="A87" s="117">
        <v>63</v>
      </c>
      <c r="B87" s="115" t="str">
        <f t="shared" ca="1" si="1"/>
        <v>Tilgang af Erhvervede koncessioner, patenter, licenser, varemærker samt lignende rettigheder til kostpris
• Bemærk at overførsel fra posten immaterielle aktiver under udvikling ikke er en tilgang.</v>
      </c>
      <c r="C87" s="167" t="s">
        <v>419</v>
      </c>
      <c r="D87" s="167" t="s">
        <v>420</v>
      </c>
      <c r="E87" s="2"/>
    </row>
    <row r="88" spans="1:5" ht="45" x14ac:dyDescent="0.25">
      <c r="A88" s="169">
        <v>64</v>
      </c>
      <c r="B88" s="178" t="str">
        <f t="shared" ca="1" si="1"/>
        <v>Tilgang af Software til kostpris
• Bemærk at overførsel fra posten immaterielle aktiver under udvikling ikke er en tilgang.</v>
      </c>
      <c r="C88" s="167" t="s">
        <v>421</v>
      </c>
      <c r="D88" s="167" t="s">
        <v>422</v>
      </c>
      <c r="E88" s="2"/>
    </row>
    <row r="89" spans="1:5" ht="45" x14ac:dyDescent="0.25">
      <c r="A89" s="169">
        <v>65</v>
      </c>
      <c r="B89" s="178" t="str">
        <f t="shared" ca="1" si="1"/>
        <v>Tilgang af Goodwill
• Bemærk at overførsel fra posten immaterielle aktiver under udvikling ikke er en tilgang.</v>
      </c>
      <c r="C89" s="106" t="s">
        <v>423</v>
      </c>
      <c r="D89" s="106" t="s">
        <v>424</v>
      </c>
      <c r="E89" s="2"/>
    </row>
    <row r="90" spans="1:5" ht="27" customHeight="1" thickBot="1" x14ac:dyDescent="0.3">
      <c r="A90" s="179">
        <v>66</v>
      </c>
      <c r="B90" s="180" t="str">
        <f t="shared" ca="1" si="1"/>
        <v>Tilgang af Immaterialle aktiver under udvikling</v>
      </c>
      <c r="C90" s="60" t="s">
        <v>300</v>
      </c>
      <c r="D90" s="60" t="s">
        <v>425</v>
      </c>
      <c r="E90" s="2"/>
    </row>
    <row r="91" spans="1:5" s="4" customFormat="1" ht="33" customHeight="1" x14ac:dyDescent="0.25">
      <c r="A91" s="110">
        <v>67</v>
      </c>
      <c r="B91" s="126" t="str">
        <f t="shared" ca="1" si="1"/>
        <v>Immaterielle anlægsaktiver i alt</v>
      </c>
      <c r="C91" s="136" t="s">
        <v>31</v>
      </c>
      <c r="D91" s="136" t="s">
        <v>67</v>
      </c>
    </row>
    <row r="92" spans="1:5" ht="24.75" customHeight="1" x14ac:dyDescent="0.25">
      <c r="A92" s="116"/>
      <c r="B92" s="166" t="str">
        <f t="shared" ca="1" si="1"/>
        <v>Grunde og bygninger</v>
      </c>
      <c r="C92" s="148" t="s">
        <v>62</v>
      </c>
      <c r="D92" s="148" t="s">
        <v>60</v>
      </c>
      <c r="E92" s="2"/>
    </row>
    <row r="93" spans="1:5" ht="60" customHeight="1" x14ac:dyDescent="0.25">
      <c r="A93" s="117">
        <v>68</v>
      </c>
      <c r="B93" s="115" t="str">
        <f t="shared" ca="1" si="1"/>
        <v>Tilgang/Køb af eksisterende bygninger (inkl. grundværdi)
• Bemærk, at overførsel fra posten: Aktiver under opførelse ikke er en tilgang.</v>
      </c>
      <c r="C93" s="93" t="s">
        <v>426</v>
      </c>
      <c r="D93" s="93" t="s">
        <v>427</v>
      </c>
      <c r="E93" s="2"/>
    </row>
    <row r="94" spans="1:5" ht="59.25" customHeight="1" x14ac:dyDescent="0.25">
      <c r="A94" s="169">
        <v>69</v>
      </c>
      <c r="B94" s="178" t="str">
        <f t="shared" ca="1" si="1"/>
        <v>Tilgang af opførelsesudgifter for nybygninger (ekskl. grunde)
• Bemærk, at overførsel fra posten: Aktiver under opførelse ikke er en tilgang.</v>
      </c>
      <c r="C94" s="167" t="s">
        <v>428</v>
      </c>
      <c r="D94" s="167" t="s">
        <v>429</v>
      </c>
      <c r="E94" s="2"/>
    </row>
    <row r="95" spans="1:5" ht="39.75" customHeight="1" x14ac:dyDescent="0.25">
      <c r="A95" s="169">
        <v>70</v>
      </c>
      <c r="B95" s="178" t="str">
        <f t="shared" ca="1" si="1"/>
        <v>Tilgang/Køb af ubebyggede grunde</v>
      </c>
      <c r="C95" s="36" t="s">
        <v>301</v>
      </c>
      <c r="D95" s="167" t="s">
        <v>430</v>
      </c>
      <c r="E95" s="2"/>
    </row>
    <row r="96" spans="1:5" ht="76.5" customHeight="1" x14ac:dyDescent="0.25">
      <c r="A96" s="117">
        <v>71</v>
      </c>
      <c r="B96" s="115" t="str">
        <f t="shared" ca="1" si="1"/>
        <v>Tilgang af ombygning af bygninger til kostpris
Medtages ikke:
• Omkostninger til ombygning af lejede lokaler angives i pkt. 75
• Bemærk, at overførsel fra posten: Aktiver under opførelse ikke er en tilgang</v>
      </c>
      <c r="C96" s="106" t="s">
        <v>348</v>
      </c>
      <c r="D96" s="106" t="s">
        <v>431</v>
      </c>
      <c r="E96" s="2"/>
    </row>
    <row r="97" spans="1:5" ht="61.5" customHeight="1" thickBot="1" x14ac:dyDescent="0.3">
      <c r="A97" s="179">
        <v>72</v>
      </c>
      <c r="B97" s="180" t="str">
        <f t="shared" ca="1" si="1"/>
        <v>Tilgang af veje, havne, pladser o.l. til kostpris
• Bemærk, at overførsel fra posten ¨Aktiver under opførelse¨ ikke er en tilgang.</v>
      </c>
      <c r="C97" s="167" t="s">
        <v>432</v>
      </c>
      <c r="D97" s="167" t="s">
        <v>433</v>
      </c>
      <c r="E97" s="2"/>
    </row>
    <row r="98" spans="1:5" s="4" customFormat="1" ht="30" customHeight="1" x14ac:dyDescent="0.25">
      <c r="A98" s="110">
        <v>73</v>
      </c>
      <c r="B98" s="126" t="str">
        <f t="shared" ca="1" si="1"/>
        <v>Fast ejendom i alt</v>
      </c>
      <c r="C98" s="136" t="s">
        <v>33</v>
      </c>
      <c r="D98" s="136" t="s">
        <v>68</v>
      </c>
    </row>
    <row r="99" spans="1:5" ht="27.75" customHeight="1" x14ac:dyDescent="0.25">
      <c r="A99" s="116"/>
      <c r="B99" s="166" t="str">
        <f t="shared" ca="1" si="1"/>
        <v>Driftsmidler</v>
      </c>
      <c r="C99" s="148" t="s">
        <v>9</v>
      </c>
      <c r="D99" s="148" t="s">
        <v>91</v>
      </c>
      <c r="E99" s="2"/>
    </row>
    <row r="100" spans="1:5" ht="45" x14ac:dyDescent="0.25">
      <c r="A100" s="117">
        <v>74</v>
      </c>
      <c r="B100" s="115" t="str">
        <f t="shared" ca="1" si="1"/>
        <v>Tilgang af produktionsanlæg og maskiner
• Bemærk, at overførsel fra posten: Aktiver under opførelse ikke er en tilgang.</v>
      </c>
      <c r="C100" s="62" t="s">
        <v>434</v>
      </c>
      <c r="D100" s="62" t="s">
        <v>435</v>
      </c>
      <c r="E100" s="2"/>
    </row>
    <row r="101" spans="1:5" ht="77.25" customHeight="1" thickBot="1" x14ac:dyDescent="0.3">
      <c r="A101" s="179">
        <v>75</v>
      </c>
      <c r="B101" s="180" t="str">
        <f t="shared" ref="B101:B144" ca="1" si="2">OFFSET($C101,0,$E$1-1)</f>
        <v xml:space="preserve">Tilgang af andre anlæg, driftsmateriel og inventar til kostpris 
(Inkl. omkostninger til inventar i, og ombygning af lejede lokaler).
• Bemærk, at overførsel fra posten: Aktiver under opførelse ikke er en tilgang
</v>
      </c>
      <c r="C101" s="93" t="s">
        <v>436</v>
      </c>
      <c r="D101" s="93" t="s">
        <v>437</v>
      </c>
      <c r="E101" s="2"/>
    </row>
    <row r="102" spans="1:5" s="4" customFormat="1" ht="12.75" customHeight="1" x14ac:dyDescent="0.25">
      <c r="A102" s="110">
        <v>76</v>
      </c>
      <c r="B102" s="126" t="str">
        <f t="shared" ca="1" si="2"/>
        <v>Driftsmidler i alt</v>
      </c>
      <c r="C102" s="136" t="s">
        <v>52</v>
      </c>
      <c r="D102" s="136" t="s">
        <v>92</v>
      </c>
    </row>
    <row r="103" spans="1:5" ht="9.75" customHeight="1" x14ac:dyDescent="0.25">
      <c r="A103" s="117"/>
      <c r="B103" s="115"/>
      <c r="C103" s="149"/>
      <c r="D103" s="149"/>
      <c r="E103" s="2"/>
    </row>
    <row r="104" spans="1:5" ht="30" x14ac:dyDescent="0.25">
      <c r="A104" s="111">
        <v>77</v>
      </c>
      <c r="B104" s="93" t="str">
        <f t="shared" ca="1" si="2"/>
        <v>Tilgang af materielle anlægsaktiver under udførelse og 
forudbetalinger for materielle anlægsaktiver</v>
      </c>
      <c r="C104" s="62" t="s">
        <v>82</v>
      </c>
      <c r="D104" s="62" t="s">
        <v>438</v>
      </c>
      <c r="E104" s="2"/>
    </row>
    <row r="105" spans="1:5" ht="8.1" customHeight="1" thickBot="1" x14ac:dyDescent="0.3">
      <c r="A105" s="3"/>
      <c r="B105" s="121"/>
      <c r="E105" s="2"/>
    </row>
    <row r="106" spans="1:5" s="4" customFormat="1" ht="21.95" customHeight="1" thickBot="1" x14ac:dyDescent="0.3">
      <c r="A106" s="176">
        <v>78</v>
      </c>
      <c r="B106" s="172" t="str">
        <f t="shared" ca="1" si="2"/>
        <v>Tilgang i alt</v>
      </c>
      <c r="C106" s="81" t="s">
        <v>34</v>
      </c>
      <c r="D106" s="81" t="s">
        <v>439</v>
      </c>
    </row>
    <row r="107" spans="1:5" s="4" customFormat="1" ht="9.9499999999999993" customHeight="1" thickTop="1" x14ac:dyDescent="0.25">
      <c r="B107" s="93"/>
      <c r="C107" s="140"/>
      <c r="D107" s="140"/>
    </row>
    <row r="108" spans="1:5" ht="20.100000000000001" customHeight="1" x14ac:dyDescent="0.25">
      <c r="A108" s="38" t="str">
        <f ca="1">OFFSET($C108,0,$E$1-1)</f>
        <v>Afgang (til bogført værdi)</v>
      </c>
      <c r="B108" s="115"/>
      <c r="C108" s="138" t="s">
        <v>18</v>
      </c>
      <c r="D108" s="138" t="s">
        <v>440</v>
      </c>
      <c r="E108" s="2"/>
    </row>
    <row r="109" spans="1:5" ht="6" customHeight="1" x14ac:dyDescent="0.25">
      <c r="D109" s="93"/>
      <c r="E109" s="2"/>
    </row>
    <row r="110" spans="1:5" ht="28.5" customHeight="1" x14ac:dyDescent="0.25">
      <c r="B110" s="173" t="str">
        <f t="shared" ca="1" si="2"/>
        <v>Under afgang anføres afgangen af aktiver i kostpriser samt de tilbageførte afskrivninger/nedskrivninger i forbindelse med årets afgang.</v>
      </c>
      <c r="C110" s="151" t="s">
        <v>441</v>
      </c>
      <c r="D110" s="123" t="s">
        <v>442</v>
      </c>
      <c r="E110" s="2"/>
    </row>
    <row r="111" spans="1:5" ht="111" customHeight="1" x14ac:dyDescent="0.25">
      <c r="A111" s="92"/>
      <c r="B111" s="154" t="str">
        <f t="shared" ca="1" si="2"/>
        <v>•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111" s="151" t="s">
        <v>443</v>
      </c>
      <c r="D111" s="123" t="s">
        <v>444</v>
      </c>
      <c r="E111" s="2"/>
    </row>
    <row r="112" spans="1:5" ht="6" customHeight="1" x14ac:dyDescent="0.25">
      <c r="E112" s="2"/>
    </row>
    <row r="113" spans="1:5" ht="30" customHeight="1" x14ac:dyDescent="0.25">
      <c r="A113" s="92"/>
      <c r="B113" s="166" t="str">
        <f t="shared" ca="1" si="2"/>
        <v>Afgang immaterielle anlægsaktiver</v>
      </c>
      <c r="C113" s="140" t="s">
        <v>76</v>
      </c>
      <c r="D113" s="148" t="s">
        <v>445</v>
      </c>
      <c r="E113" s="2"/>
    </row>
    <row r="114" spans="1:5" ht="23.25" customHeight="1" x14ac:dyDescent="0.25">
      <c r="A114" s="117">
        <v>79</v>
      </c>
      <c r="B114" s="115" t="str">
        <f t="shared" ca="1" si="2"/>
        <v>Afgang af færdiggjorte udviklingsprojekter til kostpris</v>
      </c>
      <c r="C114" s="60" t="s">
        <v>14</v>
      </c>
      <c r="D114" s="60" t="s">
        <v>446</v>
      </c>
      <c r="E114" s="2"/>
    </row>
    <row r="115" spans="1:5" ht="30" x14ac:dyDescent="0.25">
      <c r="A115" s="169">
        <v>80</v>
      </c>
      <c r="B115" s="178" t="str">
        <f t="shared" ca="1" si="2"/>
        <v>Afgang af erhvervede koncessioner, patenter, licenser, varemærker 
samt lignende rettigheder til kostpris</v>
      </c>
      <c r="C115" s="167" t="s">
        <v>35</v>
      </c>
      <c r="D115" s="167" t="s">
        <v>447</v>
      </c>
      <c r="E115" s="2"/>
    </row>
    <row r="116" spans="1:5" ht="24" customHeight="1" x14ac:dyDescent="0.25">
      <c r="A116" s="117">
        <v>81</v>
      </c>
      <c r="B116" s="115" t="str">
        <f t="shared" ca="1" si="2"/>
        <v>Afgang af software til kostpris</v>
      </c>
      <c r="C116" s="44" t="s">
        <v>15</v>
      </c>
      <c r="D116" s="44" t="s">
        <v>448</v>
      </c>
      <c r="E116" s="2"/>
    </row>
    <row r="117" spans="1:5" ht="24" customHeight="1" thickBot="1" x14ac:dyDescent="0.3">
      <c r="A117" s="179">
        <v>82</v>
      </c>
      <c r="B117" s="180" t="str">
        <f t="shared" ca="1" si="2"/>
        <v>Afgang af goodwill til kostpris</v>
      </c>
      <c r="C117" s="60" t="s">
        <v>16</v>
      </c>
      <c r="D117" s="60" t="s">
        <v>449</v>
      </c>
      <c r="E117" s="2"/>
    </row>
    <row r="118" spans="1:5" s="4" customFormat="1" ht="30" x14ac:dyDescent="0.25">
      <c r="A118" s="110">
        <v>83</v>
      </c>
      <c r="B118" s="126" t="str">
        <f t="shared" ca="1" si="2"/>
        <v>Afgang immaterielle anlægsaktiver til kostpris i alt
(pkt.79+80+81+82)</v>
      </c>
      <c r="C118" s="152" t="s">
        <v>86</v>
      </c>
      <c r="D118" s="152" t="s">
        <v>450</v>
      </c>
    </row>
    <row r="119" spans="1:5" ht="20.100000000000001" customHeight="1" x14ac:dyDescent="0.25">
      <c r="A119" s="111"/>
      <c r="B119" s="166" t="str">
        <f t="shared" ca="1" si="2"/>
        <v>Afgang af grunde og bygninger</v>
      </c>
      <c r="C119" s="140" t="s">
        <v>79</v>
      </c>
      <c r="D119" s="148" t="s">
        <v>451</v>
      </c>
      <c r="E119" s="2"/>
    </row>
    <row r="120" spans="1:5" ht="19.5" customHeight="1" x14ac:dyDescent="0.25">
      <c r="A120" s="117">
        <v>84</v>
      </c>
      <c r="B120" s="115" t="str">
        <f t="shared" ca="1" si="2"/>
        <v>Afgang af grunde og bygninger (inkl. grundværdi) til kostpris</v>
      </c>
      <c r="C120" s="60" t="s">
        <v>20</v>
      </c>
      <c r="D120" s="60" t="s">
        <v>452</v>
      </c>
      <c r="E120" s="2"/>
    </row>
    <row r="121" spans="1:5" ht="19.5" customHeight="1" x14ac:dyDescent="0.25">
      <c r="A121" s="117">
        <v>85</v>
      </c>
      <c r="B121" s="115" t="str">
        <f t="shared" ca="1" si="2"/>
        <v>Afgang af ubebyggede grunde til kostpris</v>
      </c>
      <c r="C121" s="44" t="s">
        <v>36</v>
      </c>
      <c r="D121" s="44" t="s">
        <v>453</v>
      </c>
      <c r="E121" s="2"/>
    </row>
    <row r="122" spans="1:5" ht="19.5" customHeight="1" thickBot="1" x14ac:dyDescent="0.3">
      <c r="A122" s="179">
        <v>86</v>
      </c>
      <c r="B122" s="180" t="str">
        <f t="shared" ca="1" si="2"/>
        <v>Afgang af veje, havne, pladser o.l. til kostpris</v>
      </c>
      <c r="C122" s="60" t="s">
        <v>37</v>
      </c>
      <c r="D122" s="60" t="s">
        <v>454</v>
      </c>
      <c r="E122" s="2"/>
    </row>
    <row r="123" spans="1:5" s="4" customFormat="1" ht="36" customHeight="1" x14ac:dyDescent="0.25">
      <c r="A123" s="110">
        <v>87</v>
      </c>
      <c r="B123" s="126" t="str">
        <f t="shared" ca="1" si="2"/>
        <v>Afgang af grunde og bygninger til kostpris i alt
(pkt. 84+85+86)</v>
      </c>
      <c r="C123" s="152" t="s">
        <v>83</v>
      </c>
      <c r="D123" s="152" t="s">
        <v>455</v>
      </c>
    </row>
    <row r="124" spans="1:5" ht="20.100000000000001" customHeight="1" x14ac:dyDescent="0.25">
      <c r="A124" s="111"/>
      <c r="B124" s="166" t="str">
        <f t="shared" ca="1" si="2"/>
        <v>Afgang af driftsmidler</v>
      </c>
      <c r="C124" s="148" t="s">
        <v>77</v>
      </c>
      <c r="D124" s="148" t="s">
        <v>456</v>
      </c>
      <c r="E124" s="2"/>
    </row>
    <row r="125" spans="1:5" ht="24" customHeight="1" x14ac:dyDescent="0.25">
      <c r="A125" s="117">
        <v>88</v>
      </c>
      <c r="B125" s="115" t="str">
        <f t="shared" ca="1" si="2"/>
        <v>Afgang af produktionsanlæg og maskiner til kostpris</v>
      </c>
      <c r="C125" s="60" t="s">
        <v>38</v>
      </c>
      <c r="D125" s="60" t="s">
        <v>457</v>
      </c>
      <c r="E125" s="2"/>
    </row>
    <row r="126" spans="1:5" customFormat="1" ht="30.75" thickBot="1" x14ac:dyDescent="0.3">
      <c r="A126" s="179">
        <v>89</v>
      </c>
      <c r="B126" s="180" t="str">
        <f t="shared" ca="1" si="2"/>
        <v>Afgang af andre anlæg, driftsmateriel og inventar til kostpris, 
Inkl. afgang af inventar i lejede lokaler.</v>
      </c>
      <c r="C126" s="93" t="s">
        <v>458</v>
      </c>
      <c r="D126" s="93" t="s">
        <v>459</v>
      </c>
    </row>
    <row r="127" spans="1:5" s="4" customFormat="1" ht="29.25" customHeight="1" x14ac:dyDescent="0.25">
      <c r="A127" s="110">
        <v>90</v>
      </c>
      <c r="B127" s="126" t="str">
        <f t="shared" ca="1" si="2"/>
        <v>Afgang af driftsmidler til kostpris i alt
(pkt. 88+89)</v>
      </c>
      <c r="C127" s="152" t="s">
        <v>85</v>
      </c>
      <c r="D127" s="152" t="s">
        <v>460</v>
      </c>
    </row>
    <row r="128" spans="1:5" ht="28.5" customHeight="1" x14ac:dyDescent="0.25">
      <c r="A128" s="119"/>
      <c r="B128" s="166" t="str">
        <f t="shared" ca="1" si="2"/>
        <v>Tilbageførte afskrivninger immaterielle anlægsaktiver</v>
      </c>
      <c r="C128" s="148" t="s">
        <v>17</v>
      </c>
      <c r="D128" s="148" t="s">
        <v>461</v>
      </c>
      <c r="E128" s="2"/>
    </row>
    <row r="129" spans="1:5" ht="23.25" customHeight="1" x14ac:dyDescent="0.25">
      <c r="A129" s="117">
        <v>91</v>
      </c>
      <c r="B129" s="115" t="str">
        <f t="shared" ca="1" si="2"/>
        <v>Tilbageførte afskrivninger på årets afgang af færdiggjorte udviklingsprojekter</v>
      </c>
      <c r="C129" s="60" t="s">
        <v>78</v>
      </c>
      <c r="D129" s="60" t="s">
        <v>462</v>
      </c>
      <c r="E129" s="2"/>
    </row>
    <row r="130" spans="1:5" ht="46.5" customHeight="1" x14ac:dyDescent="0.25">
      <c r="A130" s="111">
        <v>92</v>
      </c>
      <c r="B130" s="93" t="str">
        <f t="shared" ca="1" si="2"/>
        <v>Tilbageførte afskrivninger på årets afgang af erhvervede koncessioner, 
patenter, licenser, varemærker samt lignende rettigheder</v>
      </c>
      <c r="C130" s="167" t="s">
        <v>71</v>
      </c>
      <c r="D130" s="167" t="s">
        <v>463</v>
      </c>
      <c r="E130" s="2"/>
    </row>
    <row r="131" spans="1:5" ht="21.75" customHeight="1" x14ac:dyDescent="0.25">
      <c r="A131" s="117">
        <v>93</v>
      </c>
      <c r="B131" s="115" t="str">
        <f t="shared" ca="1" si="2"/>
        <v>Tilbageførte afskrivninger på årets afgang af software</v>
      </c>
      <c r="C131" s="44" t="s">
        <v>72</v>
      </c>
      <c r="D131" s="44" t="s">
        <v>464</v>
      </c>
      <c r="E131" s="2"/>
    </row>
    <row r="132" spans="1:5" ht="22.5" customHeight="1" thickBot="1" x14ac:dyDescent="0.3">
      <c r="A132" s="179">
        <v>94</v>
      </c>
      <c r="B132" s="180" t="str">
        <f t="shared" ca="1" si="2"/>
        <v>Tilbageførte afskrivninger på årets afgang af goodwill</v>
      </c>
      <c r="C132" s="60" t="s">
        <v>73</v>
      </c>
      <c r="D132" s="60" t="s">
        <v>465</v>
      </c>
      <c r="E132" s="2"/>
    </row>
    <row r="133" spans="1:5" s="4" customFormat="1" ht="25.5" customHeight="1" x14ac:dyDescent="0.25">
      <c r="A133" s="110">
        <v>95</v>
      </c>
      <c r="B133" s="126" t="str">
        <f t="shared" ca="1" si="2"/>
        <v>Tilbageførte afskrivninger immaterielle anlægsaktiver i alt</v>
      </c>
      <c r="C133" s="136" t="s">
        <v>21</v>
      </c>
      <c r="D133" s="136" t="s">
        <v>466</v>
      </c>
    </row>
    <row r="134" spans="1:5" ht="23.25" customHeight="1" x14ac:dyDescent="0.25">
      <c r="A134" s="111"/>
      <c r="B134" s="166" t="str">
        <f t="shared" ca="1" si="2"/>
        <v>Tilbageførte afskrivninger på grunde og bygninger</v>
      </c>
      <c r="C134" s="148" t="s">
        <v>43</v>
      </c>
      <c r="D134" s="148" t="s">
        <v>467</v>
      </c>
      <c r="E134" s="2"/>
    </row>
    <row r="135" spans="1:5" x14ac:dyDescent="0.25">
      <c r="A135" s="117">
        <v>96</v>
      </c>
      <c r="B135" s="115" t="str">
        <f t="shared" ca="1" si="2"/>
        <v>Tilbageførte afskrivninger på årets afgang af bygninger</v>
      </c>
      <c r="C135" s="60" t="s">
        <v>39</v>
      </c>
      <c r="D135" s="60" t="s">
        <v>468</v>
      </c>
      <c r="E135" s="2"/>
    </row>
    <row r="136" spans="1:5" ht="21" customHeight="1" x14ac:dyDescent="0.25">
      <c r="A136" s="117">
        <v>97</v>
      </c>
      <c r="B136" s="115" t="str">
        <f t="shared" ca="1" si="2"/>
        <v>Tilbageførte afskrivninger på årets afgang af ubebyggede grunde</v>
      </c>
      <c r="C136" s="44" t="s">
        <v>74</v>
      </c>
      <c r="D136" s="44" t="s">
        <v>469</v>
      </c>
      <c r="E136" s="2"/>
    </row>
    <row r="137" spans="1:5" ht="21" customHeight="1" thickBot="1" x14ac:dyDescent="0.3">
      <c r="A137" s="179">
        <v>98</v>
      </c>
      <c r="B137" s="180" t="str">
        <f t="shared" ca="1" si="2"/>
        <v>Tilbageførte afskrivninger på årets afgang af veje, havne, pladser o.l.</v>
      </c>
      <c r="C137" s="60" t="s">
        <v>75</v>
      </c>
      <c r="D137" s="60" t="s">
        <v>470</v>
      </c>
      <c r="E137" s="2"/>
    </row>
    <row r="138" spans="1:5" s="4" customFormat="1" ht="27" customHeight="1" x14ac:dyDescent="0.25">
      <c r="A138" s="110">
        <v>99</v>
      </c>
      <c r="B138" s="126" t="str">
        <f t="shared" ca="1" si="2"/>
        <v>Tilbageførte afskrivninger på grunde og bygninger i alt</v>
      </c>
      <c r="C138" s="136" t="s">
        <v>40</v>
      </c>
      <c r="D138" s="136" t="s">
        <v>471</v>
      </c>
    </row>
    <row r="139" spans="1:5" ht="24" customHeight="1" x14ac:dyDescent="0.25">
      <c r="A139" s="111"/>
      <c r="B139" s="166" t="str">
        <f t="shared" ca="1" si="2"/>
        <v>Tilbageførte afskrivninger på driftsmidler</v>
      </c>
      <c r="C139" s="148" t="s">
        <v>41</v>
      </c>
      <c r="D139" s="148" t="s">
        <v>472</v>
      </c>
      <c r="E139" s="2"/>
    </row>
    <row r="140" spans="1:5" x14ac:dyDescent="0.25">
      <c r="A140" s="117">
        <v>100</v>
      </c>
      <c r="B140" s="115" t="str">
        <f t="shared" ca="1" si="2"/>
        <v>Tilbageførte afskrivninger på årets afgang af produktionsanlæg og maskiner</v>
      </c>
      <c r="C140" s="61" t="s">
        <v>22</v>
      </c>
      <c r="D140" s="61" t="s">
        <v>473</v>
      </c>
      <c r="E140" s="2"/>
    </row>
    <row r="141" spans="1:5" customFormat="1" ht="30.75" thickBot="1" x14ac:dyDescent="0.3">
      <c r="A141" s="179">
        <v>101</v>
      </c>
      <c r="B141" s="180" t="str">
        <f t="shared" ca="1" si="2"/>
        <v>Tilbageførte afskrivninger på årets afgang af andre anlæg, 
driftsmateriel og inventar, inkl. tilbageførte afskrivninger på årets afgang af inventar i lejede lokaler</v>
      </c>
      <c r="C141" s="93" t="s">
        <v>81</v>
      </c>
      <c r="D141" s="93" t="s">
        <v>474</v>
      </c>
    </row>
    <row r="142" spans="1:5" s="4" customFormat="1" ht="26.25" customHeight="1" x14ac:dyDescent="0.25">
      <c r="A142" s="110">
        <v>102</v>
      </c>
      <c r="B142" s="126" t="str">
        <f t="shared" ca="1" si="2"/>
        <v>Tilbageførte afskrivninger på driftsmidler i alt</v>
      </c>
      <c r="C142" s="136" t="s">
        <v>42</v>
      </c>
      <c r="D142" s="136" t="s">
        <v>475</v>
      </c>
    </row>
    <row r="143" spans="1:5" ht="6" customHeight="1" thickBot="1" x14ac:dyDescent="0.3">
      <c r="A143" s="181"/>
      <c r="B143" s="121"/>
      <c r="C143" s="149"/>
      <c r="D143" s="149"/>
      <c r="E143" s="2"/>
    </row>
    <row r="144" spans="1:5" s="4" customFormat="1" ht="31.5" customHeight="1" thickBot="1" x14ac:dyDescent="0.3">
      <c r="A144" s="176">
        <v>103</v>
      </c>
      <c r="B144" s="172" t="str">
        <f t="shared" ca="1" si="2"/>
        <v>Afgang til bogført værdi i alt 
(pkt. 83+87+90-95-99-102)</v>
      </c>
      <c r="C144" s="150" t="s">
        <v>84</v>
      </c>
      <c r="D144" s="150" t="s">
        <v>476</v>
      </c>
    </row>
    <row r="145" spans="2:5" s="4" customFormat="1" ht="3.95" customHeight="1" thickTop="1" x14ac:dyDescent="0.25">
      <c r="B145" s="93"/>
      <c r="C145" s="140"/>
      <c r="D145" s="140"/>
    </row>
    <row r="146" spans="2:5" ht="6.75" customHeight="1" x14ac:dyDescent="0.25">
      <c r="E146" s="2"/>
    </row>
    <row r="147" spans="2:5" x14ac:dyDescent="0.25">
      <c r="E147" s="2"/>
    </row>
    <row r="148" spans="2:5" x14ac:dyDescent="0.25">
      <c r="E148" s="2"/>
    </row>
    <row r="149" spans="2:5" x14ac:dyDescent="0.25">
      <c r="E149" s="2"/>
    </row>
    <row r="150" spans="2:5" x14ac:dyDescent="0.25">
      <c r="E150" s="2"/>
    </row>
    <row r="151" spans="2:5" x14ac:dyDescent="0.25">
      <c r="E151" s="2"/>
    </row>
    <row r="152" spans="2:5" x14ac:dyDescent="0.25">
      <c r="E152" s="2"/>
    </row>
    <row r="153" spans="2:5" x14ac:dyDescent="0.25">
      <c r="E153" s="2"/>
    </row>
    <row r="154" spans="2:5" x14ac:dyDescent="0.25">
      <c r="E154" s="2"/>
    </row>
    <row r="155" spans="2:5" x14ac:dyDescent="0.25">
      <c r="E155" s="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82"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83" bestFit="1" customWidth="1" collapsed="1"/>
  </cols>
  <sheetData>
    <row r="1" spans="1:16" x14ac:dyDescent="0.25">
      <c r="P1" s="83" t="s">
        <v>96</v>
      </c>
    </row>
    <row r="2" spans="1:16" x14ac:dyDescent="0.25">
      <c r="E2" t="s">
        <v>97</v>
      </c>
      <c r="G2" t="s">
        <v>98</v>
      </c>
      <c r="J2" t="s">
        <v>99</v>
      </c>
      <c r="K2" t="s">
        <v>100</v>
      </c>
      <c r="L2" t="s">
        <v>101</v>
      </c>
      <c r="P2" s="83" t="s">
        <v>102</v>
      </c>
    </row>
    <row r="3" spans="1:16" x14ac:dyDescent="0.25">
      <c r="D3" t="s">
        <v>103</v>
      </c>
      <c r="E3">
        <f>FIND("&lt;",D3,1)</f>
        <v>1</v>
      </c>
      <c r="F3">
        <f>FIND("&gt;",D3,1)</f>
        <v>55</v>
      </c>
      <c r="G3">
        <f>FIND("&lt;",D3,F3)</f>
        <v>74</v>
      </c>
      <c r="H3">
        <f>FIND("&gt;",D3,G3)</f>
        <v>112</v>
      </c>
      <c r="J3" t="str">
        <f>MID(D3,E3,F3)</f>
        <v>&lt;c:InformationOnTypeOfSubmittedReport contextRef="c10"&gt;</v>
      </c>
      <c r="K3" s="84" t="s">
        <v>285</v>
      </c>
      <c r="L3" t="str">
        <f>MID(D3,G3,H3)</f>
        <v>&lt;/c:InformationOnTypeOfSubmittedReport&gt;</v>
      </c>
      <c r="P3" s="83"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85" t="str">
        <f>Regnskabsstatistik!F6</f>
        <v>2025-01-01</v>
      </c>
      <c r="L4" t="str">
        <f t="shared" ref="L4:L66" si="5">MID(D4,G4,H4)</f>
        <v>&lt;/c:ReportingPeriodStartDate&gt;</v>
      </c>
      <c r="P4" s="83" t="str">
        <f t="shared" si="0"/>
        <v>&lt;c:ReportingPeriodStartDate contextRef="c10"&gt;2025-01-01&lt;/c:ReportingPeriodStartDate&gt;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85" t="str">
        <f>Regnskabsstatistik!G6</f>
        <v>2025-12-31</v>
      </c>
      <c r="L5" t="str">
        <f t="shared" si="5"/>
        <v>&lt;/c:ReportingPeriodEndDate&gt;</v>
      </c>
      <c r="P5" s="83" t="str">
        <f t="shared" si="0"/>
        <v>&lt;c:ReportingPeriodEndDate contextRef="c10"&gt;2025-12-31&lt;/c:ReportingPeriodEndDate&gt;</v>
      </c>
    </row>
    <row r="6" spans="1:16" x14ac:dyDescent="0.25">
      <c r="D6" t="s">
        <v>106</v>
      </c>
      <c r="E6">
        <f t="shared" si="6"/>
        <v>1</v>
      </c>
      <c r="F6">
        <f t="shared" si="1"/>
        <v>43</v>
      </c>
      <c r="G6">
        <f t="shared" si="2"/>
        <v>54</v>
      </c>
      <c r="H6">
        <f t="shared" si="3"/>
        <v>80</v>
      </c>
      <c r="J6" t="str">
        <f t="shared" si="4"/>
        <v>&lt;c:DateOfApprovalOfReport contextRef="c10"&gt;</v>
      </c>
      <c r="K6" s="85" t="str">
        <f>Regnskabsstatistik!F150</f>
        <v>2026-05-01</v>
      </c>
      <c r="L6" t="str">
        <f t="shared" si="5"/>
        <v>&lt;/c:DateOfApprovalOfReport&gt;</v>
      </c>
      <c r="P6" s="83" t="str">
        <f t="shared" si="0"/>
        <v>&lt;c:DateOfApprovalOfReport contextRef="c10"&gt;2026-05-01&lt;/c:DateOfApprovalOfReport&gt;</v>
      </c>
    </row>
    <row r="7" spans="1:16" x14ac:dyDescent="0.25">
      <c r="D7" t="s">
        <v>107</v>
      </c>
      <c r="E7">
        <f t="shared" si="6"/>
        <v>1</v>
      </c>
      <c r="F7">
        <f t="shared" si="1"/>
        <v>42</v>
      </c>
      <c r="G7">
        <f t="shared" si="2"/>
        <v>65</v>
      </c>
      <c r="H7">
        <f t="shared" si="3"/>
        <v>90</v>
      </c>
      <c r="J7" t="str">
        <f t="shared" si="4"/>
        <v>&lt;c:NameOfReportingEntity contextRef="c10"&gt;</v>
      </c>
      <c r="K7" s="84" t="str">
        <f>Regnskabsstatistik!F3</f>
        <v>Test A/S</v>
      </c>
      <c r="L7" t="str">
        <f t="shared" si="5"/>
        <v>&lt;/c:NameOfReportingEntity&gt;</v>
      </c>
      <c r="P7" s="83"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84">
        <f>Regnskabsstatistik!F2</f>
        <v>17150413</v>
      </c>
      <c r="L8" t="str">
        <f t="shared" si="5"/>
        <v>&lt;/c:IdentificationNumberCvrOfReportingEntity&gt;</v>
      </c>
      <c r="P8" s="83"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84" t="str">
        <f>Regnskabsstatistik!B138</f>
        <v>DST</v>
      </c>
      <c r="L9" t="str">
        <f t="shared" si="5"/>
        <v>&lt;/e:NameAndSurnameOfContactPerson&gt;</v>
      </c>
      <c r="P9" s="83"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84" t="str">
        <f>Regnskabsstatistik!B144</f>
        <v>test@test.dk</v>
      </c>
      <c r="L10" t="str">
        <f t="shared" si="5"/>
        <v>&lt;/e:ContactEmailAddress&gt;</v>
      </c>
      <c r="P10" s="83"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84">
        <f>Regnskabsstatistik!B141</f>
        <v>11223344</v>
      </c>
      <c r="L11" t="str">
        <f t="shared" si="5"/>
        <v>&lt;/e:ContactTelephoneNumber&gt;</v>
      </c>
      <c r="P11" s="83"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84">
        <f>Regnskabsstatistik!B141</f>
        <v>11223344</v>
      </c>
      <c r="L12" t="str">
        <f t="shared" si="5"/>
        <v>&lt;/e:ContactTelephoneNumberExtension&gt;</v>
      </c>
      <c r="P12" s="83" t="str">
        <f t="shared" si="0"/>
        <v>&lt;e:ContactTelephoneNumberExtension contextRef="c10"&gt;11223344&lt;/e:ContactTelephoneNumberExtension&gt;</v>
      </c>
    </row>
    <row r="13" spans="1:16" x14ac:dyDescent="0.25">
      <c r="A13" t="s">
        <v>117</v>
      </c>
      <c r="B13" s="82">
        <v>1</v>
      </c>
      <c r="C13">
        <v>1</v>
      </c>
      <c r="D13" t="s">
        <v>118</v>
      </c>
      <c r="E13">
        <f t="shared" si="6"/>
        <v>1</v>
      </c>
      <c r="F13">
        <f t="shared" si="1"/>
        <v>55</v>
      </c>
      <c r="G13">
        <f t="shared" si="2"/>
        <v>63</v>
      </c>
      <c r="H13">
        <f t="shared" si="3"/>
        <v>74</v>
      </c>
      <c r="J13" t="str">
        <f t="shared" si="4"/>
        <v>&lt;d:Revenue contextRef="c10" decimals="-3" unitRef="u1"&gt;</v>
      </c>
      <c r="K13" s="84">
        <f>Regnskabsstatistik!F16*1000</f>
        <v>0</v>
      </c>
      <c r="L13" t="str">
        <f t="shared" si="5"/>
        <v>&lt;/d:Revenue&gt;</v>
      </c>
      <c r="P13" s="83" t="str">
        <f t="shared" si="0"/>
        <v>&lt;d:Revenue contextRef="c10" decimals="-3" unitRef="u1"&gt;0&lt;/d:Revenue&gt;</v>
      </c>
    </row>
    <row r="14" spans="1:16" x14ac:dyDescent="0.25">
      <c r="A14" t="s">
        <v>119</v>
      </c>
      <c r="B14" s="82">
        <v>2</v>
      </c>
      <c r="C14">
        <v>4</v>
      </c>
      <c r="D14" t="s">
        <v>120</v>
      </c>
      <c r="E14">
        <f t="shared" si="6"/>
        <v>1</v>
      </c>
      <c r="F14">
        <f t="shared" si="1"/>
        <v>83</v>
      </c>
      <c r="G14">
        <f t="shared" si="2"/>
        <v>90</v>
      </c>
      <c r="H14">
        <f t="shared" si="3"/>
        <v>129</v>
      </c>
      <c r="J14" t="str">
        <f t="shared" si="4"/>
        <v>&lt;d:WorkPerformedByEntityAndCapitalised contextRef="c10" decimals="-3" unitRef="u1"&gt;</v>
      </c>
      <c r="K14" s="84">
        <f>Regnskabsstatistik!F17*1000</f>
        <v>0</v>
      </c>
      <c r="L14" t="str">
        <f t="shared" si="5"/>
        <v>&lt;/d:WorkPerformedByEntityAndCapitalised&gt;</v>
      </c>
      <c r="P14" s="83" t="str">
        <f t="shared" si="0"/>
        <v>&lt;d:WorkPerformedByEntityAndCapitalised contextRef="c10" decimals="-3" unitRef="u1"&gt;0&lt;/d:WorkPerformedByEntityAndCapitalised&gt;</v>
      </c>
    </row>
    <row r="15" spans="1:16" x14ac:dyDescent="0.25">
      <c r="A15" t="s">
        <v>121</v>
      </c>
      <c r="B15" s="82">
        <v>3</v>
      </c>
      <c r="C15">
        <v>5</v>
      </c>
      <c r="D15" t="s">
        <v>122</v>
      </c>
      <c r="E15">
        <f t="shared" si="6"/>
        <v>1</v>
      </c>
      <c r="F15">
        <f t="shared" si="1"/>
        <v>68</v>
      </c>
      <c r="G15">
        <f t="shared" si="2"/>
        <v>76</v>
      </c>
      <c r="H15">
        <f t="shared" si="3"/>
        <v>100</v>
      </c>
      <c r="J15" t="str">
        <f t="shared" si="4"/>
        <v>&lt;d:OtherOperatingIncome contextRef="c10" decimals="-3" unitRef="u1"&gt;</v>
      </c>
      <c r="K15" s="84">
        <f>Regnskabsstatistik!F18*1000</f>
        <v>0</v>
      </c>
      <c r="L15" t="str">
        <f t="shared" si="5"/>
        <v>&lt;/d:OtherOperatingIncome&gt;</v>
      </c>
      <c r="P15" s="83" t="str">
        <f t="shared" si="0"/>
        <v>&lt;d:OtherOperatingIncome contextRef="c10" decimals="-3" unitRef="u1"&gt;0&lt;/d:OtherOperatingIncome&gt;</v>
      </c>
    </row>
    <row r="16" spans="1:16" x14ac:dyDescent="0.25">
      <c r="A16" t="s">
        <v>123</v>
      </c>
      <c r="B16" s="82">
        <v>4</v>
      </c>
      <c r="C16">
        <v>6</v>
      </c>
      <c r="D16" t="s">
        <v>124</v>
      </c>
      <c r="E16">
        <f t="shared" si="6"/>
        <v>1</v>
      </c>
      <c r="F16">
        <f t="shared" si="1"/>
        <v>59</v>
      </c>
      <c r="G16">
        <f t="shared" si="2"/>
        <v>66</v>
      </c>
      <c r="H16">
        <f t="shared" si="3"/>
        <v>81</v>
      </c>
      <c r="J16" t="str">
        <f t="shared" si="4"/>
        <v>&lt;d:CostOfSales contextRef="c10" decimals="-3" unitRef="u1"&gt;</v>
      </c>
      <c r="K16" s="84">
        <f>Regnskabsstatistik!F19*1000</f>
        <v>0</v>
      </c>
      <c r="L16" t="str">
        <f t="shared" si="5"/>
        <v>&lt;/d:CostOfSales&gt;</v>
      </c>
      <c r="P16" s="83" t="str">
        <f t="shared" si="0"/>
        <v>&lt;d:CostOfSales contextRef="c10" decimals="-3" unitRef="u1"&gt;0&lt;/d:CostOfSales&gt;</v>
      </c>
    </row>
    <row r="17" spans="1:16" x14ac:dyDescent="0.25">
      <c r="A17" t="s">
        <v>125</v>
      </c>
      <c r="B17" s="82">
        <v>5</v>
      </c>
      <c r="C17">
        <v>9</v>
      </c>
      <c r="D17" t="s">
        <v>126</v>
      </c>
      <c r="E17">
        <f>FIND("&lt;",D17,1)</f>
        <v>1</v>
      </c>
      <c r="F17">
        <f>FIND("&gt;",D17,1)</f>
        <v>121</v>
      </c>
      <c r="G17">
        <f>FIND("&lt;",D17,F17)</f>
        <v>123</v>
      </c>
      <c r="H17">
        <f>FIND("&gt;",D17,G17)</f>
        <v>200</v>
      </c>
      <c r="J17" t="str">
        <f>MID(D17,E17,F17)</f>
        <v>&lt;e:CostOfSubcontractorsAndOtherWorkDoneByOthersNonemployeesOnEntityMaterials contextRef="c10" decimals="-3" unitRef="u1"&gt;</v>
      </c>
      <c r="K17" s="84">
        <f>Regnskabsstatistik!F20*1000</f>
        <v>0</v>
      </c>
      <c r="L17" t="str">
        <f>MID(D17,G17,H17)</f>
        <v>&lt;/e:CostOfSubcontractorsAndOtherWorkDoneByOthersNonemployeesOnEntityMaterials&gt;</v>
      </c>
      <c r="P17" s="83"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82">
        <v>6</v>
      </c>
      <c r="C18">
        <v>10</v>
      </c>
      <c r="D18" t="s">
        <v>128</v>
      </c>
      <c r="E18">
        <f>FIND("&lt;",D18,1)</f>
        <v>1</v>
      </c>
      <c r="F18">
        <f>FIND("&gt;",D18,1)</f>
        <v>76</v>
      </c>
      <c r="G18">
        <f>FIND("&lt;",D18,F18)</f>
        <v>82</v>
      </c>
      <c r="H18">
        <f>FIND("&gt;",D18,G18)</f>
        <v>114</v>
      </c>
      <c r="J18" t="str">
        <f>MID(D18,E18,F18)</f>
        <v>&lt;e:RentPaidExcludingHeatingBill contextRef="c10" decimals="-3" unitRef="u1"&gt;</v>
      </c>
      <c r="K18" s="84">
        <f>Regnskabsstatistik!F21*1000</f>
        <v>0</v>
      </c>
      <c r="L18" t="str">
        <f>MID(D18,G18,H18)</f>
        <v>&lt;/e:RentPaidExcludingHeatingBill&gt;</v>
      </c>
      <c r="P18" s="83" t="str">
        <f t="shared" si="0"/>
        <v>&lt;e:RentPaidExcludingHeatingBill contextRef="c10" decimals="-3" unitRef="u1"&gt;0&lt;/e:RentPaidExcludingHeatingBill&gt;</v>
      </c>
    </row>
    <row r="19" spans="1:16" x14ac:dyDescent="0.25">
      <c r="A19" t="s">
        <v>129</v>
      </c>
      <c r="B19" s="82">
        <v>7</v>
      </c>
      <c r="C19">
        <v>11</v>
      </c>
      <c r="D19" t="s">
        <v>130</v>
      </c>
      <c r="E19">
        <f t="shared" si="6"/>
        <v>1</v>
      </c>
      <c r="F19">
        <f t="shared" si="1"/>
        <v>93</v>
      </c>
      <c r="G19">
        <f t="shared" si="2"/>
        <v>99</v>
      </c>
      <c r="H19">
        <f t="shared" si="3"/>
        <v>148</v>
      </c>
      <c r="J19" t="str">
        <f t="shared" si="4"/>
        <v>&lt;e:CostOfMinorEquipmentAndFixturesNotCapitalised contextRef="c10" decimals="-3" unitRef="u1"&gt;</v>
      </c>
      <c r="K19" s="84">
        <f>Regnskabsstatistik!F22*1000</f>
        <v>0</v>
      </c>
      <c r="L19" t="str">
        <f t="shared" si="5"/>
        <v>&lt;/e:CostOfMinorEquipmentAndFixturesNotCapitalised&gt;</v>
      </c>
      <c r="P19" s="83" t="str">
        <f t="shared" si="0"/>
        <v>&lt;e:CostOfMinorEquipmentAndFixturesNotCapitalised contextRef="c10" decimals="-3" unitRef="u1"&gt;0&lt;/e:CostOfMinorEquipmentAndFixturesNotCapitalised&gt;</v>
      </c>
    </row>
    <row r="20" spans="1:16" x14ac:dyDescent="0.25">
      <c r="A20" t="s">
        <v>131</v>
      </c>
      <c r="B20" s="82">
        <v>8</v>
      </c>
      <c r="C20">
        <v>12</v>
      </c>
      <c r="D20" t="s">
        <v>132</v>
      </c>
      <c r="E20">
        <f t="shared" si="6"/>
        <v>1</v>
      </c>
      <c r="F20">
        <f t="shared" si="1"/>
        <v>104</v>
      </c>
      <c r="G20">
        <f t="shared" si="2"/>
        <v>110</v>
      </c>
      <c r="H20">
        <f t="shared" si="3"/>
        <v>170</v>
      </c>
      <c r="J20" t="str">
        <f t="shared" si="4"/>
        <v>&lt;e:PaymentsForTemporaryWorkersProvidedFromAnotherEnterprise contextRef="c10" decimals="-3" unitRef="u1"&gt;</v>
      </c>
      <c r="K20" s="84">
        <f>Regnskabsstatistik!F23*1000</f>
        <v>0</v>
      </c>
      <c r="L20" t="str">
        <f t="shared" si="5"/>
        <v>&lt;/e:PaymentsForTemporaryWorkersProvidedFromAnotherEnterprise&gt;</v>
      </c>
      <c r="P20" s="83" t="str">
        <f t="shared" si="0"/>
        <v>&lt;e:PaymentsForTemporaryWorkersProvidedFromAnotherEnterprise contextRef="c10" decimals="-3" unitRef="u1"&gt;0&lt;/e:PaymentsForTemporaryWorkersProvidedFromAnotherEnterprise&gt;</v>
      </c>
    </row>
    <row r="21" spans="1:16" x14ac:dyDescent="0.25">
      <c r="A21" t="s">
        <v>133</v>
      </c>
      <c r="B21" s="82">
        <v>9</v>
      </c>
      <c r="C21">
        <v>13</v>
      </c>
      <c r="D21" t="s">
        <v>134</v>
      </c>
      <c r="E21">
        <f t="shared" si="6"/>
        <v>1</v>
      </c>
      <c r="F21">
        <f t="shared" si="1"/>
        <v>101</v>
      </c>
      <c r="G21">
        <f t="shared" si="2"/>
        <v>108</v>
      </c>
      <c r="H21">
        <f t="shared" si="3"/>
        <v>165</v>
      </c>
      <c r="J21" t="str">
        <f t="shared" si="4"/>
        <v>&lt;e:PaymentsForLongtermRentalAndOperationalLeasingOfGoods contextRef="c10" decimals="-3" unitRef="u1"&gt;</v>
      </c>
      <c r="K21" s="84">
        <f>Regnskabsstatistik!F24*1000</f>
        <v>0</v>
      </c>
      <c r="L21" t="str">
        <f t="shared" si="5"/>
        <v>&lt;/e:PaymentsForLongtermRentalAndOperationalLeasingOfGoods&gt;</v>
      </c>
      <c r="P21" s="83" t="str">
        <f t="shared" si="0"/>
        <v>&lt;e:PaymentsForLongtermRentalAndOperationalLeasingOfGoods contextRef="c10" decimals="-3" unitRef="u1"&gt;0&lt;/e:PaymentsForLongtermRentalAndOperationalLeasingOfGoods&gt;</v>
      </c>
    </row>
    <row r="22" spans="1:16" x14ac:dyDescent="0.25">
      <c r="A22" t="s">
        <v>135</v>
      </c>
      <c r="B22" s="82">
        <v>10</v>
      </c>
      <c r="C22">
        <v>14</v>
      </c>
      <c r="D22" t="s">
        <v>136</v>
      </c>
      <c r="E22">
        <f t="shared" si="6"/>
        <v>1</v>
      </c>
      <c r="F22">
        <f t="shared" si="1"/>
        <v>83</v>
      </c>
      <c r="G22">
        <f t="shared" si="2"/>
        <v>90</v>
      </c>
      <c r="H22">
        <f t="shared" si="3"/>
        <v>129</v>
      </c>
      <c r="J22" t="str">
        <f t="shared" si="4"/>
        <v>&lt;f:OrdinaryWriteoffsInRespectOfDebtors contextRef="c10" decimals="-3" unitRef="u1"&gt;</v>
      </c>
      <c r="K22" s="84">
        <f>Regnskabsstatistik!F25*1000</f>
        <v>0</v>
      </c>
      <c r="L22" t="str">
        <f t="shared" si="5"/>
        <v>&lt;/f:OrdinaryWriteoffsInRespectOfDebtors&gt;</v>
      </c>
      <c r="P22" s="83" t="str">
        <f t="shared" si="0"/>
        <v>&lt;f:OrdinaryWriteoffsInRespectOfDebtors contextRef="c10" decimals="-3" unitRef="u1"&gt;0&lt;/f:OrdinaryWriteoffsInRespectOfDebtors&gt;</v>
      </c>
    </row>
    <row r="23" spans="1:16" x14ac:dyDescent="0.25">
      <c r="A23" t="s">
        <v>137</v>
      </c>
      <c r="B23" s="82">
        <v>11</v>
      </c>
      <c r="C23">
        <v>15</v>
      </c>
      <c r="D23" t="s">
        <v>138</v>
      </c>
      <c r="E23">
        <f t="shared" si="6"/>
        <v>1</v>
      </c>
      <c r="F23">
        <f t="shared" si="1"/>
        <v>86</v>
      </c>
      <c r="G23">
        <f t="shared" si="2"/>
        <v>94</v>
      </c>
      <c r="H23">
        <f t="shared" si="3"/>
        <v>136</v>
      </c>
      <c r="J23" t="str">
        <f t="shared" si="4"/>
        <v>&lt;e:OtherExternalChargesExcludingSecondary contextRef="c10" decimals="-3" unitRef="u1"&gt;</v>
      </c>
      <c r="K23" s="84">
        <f>Regnskabsstatistik!F26*1000</f>
        <v>0</v>
      </c>
      <c r="L23" t="str">
        <f t="shared" si="5"/>
        <v>&lt;/e:OtherExternalChargesExcludingSecondary&gt;</v>
      </c>
      <c r="P23" s="83" t="str">
        <f t="shared" si="0"/>
        <v>&lt;e:OtherExternalChargesExcludingSecondary contextRef="c10" decimals="-3" unitRef="u1"&gt;0&lt;/e:OtherExternalChargesExcludingSecondary&gt;</v>
      </c>
    </row>
    <row r="24" spans="1:16" x14ac:dyDescent="0.25">
      <c r="A24" t="s">
        <v>139</v>
      </c>
      <c r="B24" s="82">
        <v>12</v>
      </c>
      <c r="C24">
        <v>16</v>
      </c>
      <c r="D24" t="s">
        <v>140</v>
      </c>
      <c r="E24">
        <f t="shared" si="6"/>
        <v>1</v>
      </c>
      <c r="F24">
        <f t="shared" si="1"/>
        <v>64</v>
      </c>
      <c r="G24">
        <f t="shared" si="2"/>
        <v>71</v>
      </c>
      <c r="H24">
        <f t="shared" si="3"/>
        <v>91</v>
      </c>
      <c r="J24" t="str">
        <f t="shared" si="4"/>
        <v>&lt;d:WagesAndSalaries contextRef="c10" decimals="-3" unitRef="u1"&gt;</v>
      </c>
      <c r="K24" s="84">
        <f>Regnskabsstatistik!F27*1000</f>
        <v>0</v>
      </c>
      <c r="L24" t="str">
        <f t="shared" si="5"/>
        <v>&lt;/d:WagesAndSalaries&gt;</v>
      </c>
      <c r="P24" s="83" t="str">
        <f t="shared" si="0"/>
        <v>&lt;d:WagesAndSalaries contextRef="c10" decimals="-3" unitRef="u1"&gt;0&lt;/d:WagesAndSalaries&gt;</v>
      </c>
    </row>
    <row r="25" spans="1:16" x14ac:dyDescent="0.25">
      <c r="A25" t="s">
        <v>141</v>
      </c>
      <c r="B25" s="82">
        <v>13</v>
      </c>
      <c r="C25">
        <v>17</v>
      </c>
      <c r="D25" t="s">
        <v>142</v>
      </c>
      <c r="E25">
        <f t="shared" si="6"/>
        <v>1</v>
      </c>
      <c r="F25">
        <f t="shared" si="1"/>
        <v>76</v>
      </c>
      <c r="G25">
        <f t="shared" si="2"/>
        <v>83</v>
      </c>
      <c r="H25">
        <f t="shared" si="3"/>
        <v>115</v>
      </c>
      <c r="J25" t="str">
        <f t="shared" si="4"/>
        <v>&lt;d:PostemploymentBenefitExpense contextRef="c10" decimals="-3" unitRef="u1"&gt;</v>
      </c>
      <c r="K25" s="84">
        <f>Regnskabsstatistik!F28*1000</f>
        <v>0</v>
      </c>
      <c r="L25" t="str">
        <f t="shared" si="5"/>
        <v>&lt;/d:PostemploymentBenefitExpense&gt;</v>
      </c>
      <c r="P25" s="83" t="str">
        <f t="shared" si="0"/>
        <v>&lt;d:PostemploymentBenefitExpense contextRef="c10" decimals="-3" unitRef="u1"&gt;0&lt;/d:PostemploymentBenefitExpense&gt;</v>
      </c>
    </row>
    <row r="26" spans="1:16" x14ac:dyDescent="0.25">
      <c r="A26" t="s">
        <v>143</v>
      </c>
      <c r="B26" s="82">
        <v>14</v>
      </c>
      <c r="C26">
        <v>18</v>
      </c>
      <c r="D26" t="s">
        <v>144</v>
      </c>
      <c r="E26">
        <f t="shared" si="6"/>
        <v>1</v>
      </c>
      <c r="F26">
        <f t="shared" si="1"/>
        <v>75</v>
      </c>
      <c r="G26">
        <f t="shared" si="2"/>
        <v>82</v>
      </c>
      <c r="H26">
        <f t="shared" si="3"/>
        <v>113</v>
      </c>
      <c r="J26" t="str">
        <f t="shared" si="4"/>
        <v>&lt;d:SocialSecurityContributions contextRef="c10" decimals="-3" unitRef="u1"&gt;</v>
      </c>
      <c r="K26" s="84">
        <f>Regnskabsstatistik!F29*1000</f>
        <v>0</v>
      </c>
      <c r="L26" t="str">
        <f t="shared" si="5"/>
        <v>&lt;/d:SocialSecurityContributions&gt;</v>
      </c>
      <c r="P26" s="83" t="str">
        <f t="shared" si="0"/>
        <v>&lt;d:SocialSecurityContributions contextRef="c10" decimals="-3" unitRef="u1"&gt;0&lt;/d:SocialSecurityContributions&gt;</v>
      </c>
    </row>
    <row r="27" spans="1:16" x14ac:dyDescent="0.25">
      <c r="A27" t="s">
        <v>145</v>
      </c>
      <c r="B27" s="82">
        <v>15</v>
      </c>
      <c r="C27">
        <v>19</v>
      </c>
      <c r="D27"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84">
        <f>Regnskabsstatistik!F30*1000</f>
        <v>0</v>
      </c>
      <c r="L27" t="str">
        <f t="shared" si="5"/>
        <v>&lt;/e:DepreciationAmortisationExpenseOfPropertyPlantAndEquipmentAndIntangibleAssetsRecognisedInProfitOrLoss&gt;</v>
      </c>
      <c r="P27" s="83"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82">
        <v>16</v>
      </c>
      <c r="C28">
        <v>20</v>
      </c>
      <c r="D2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84">
        <f>Regnskabsstatistik!F31*1000</f>
        <v>0</v>
      </c>
      <c r="L28" t="str">
        <f t="shared" si="5"/>
        <v>&lt;/e:ImpairmentLossesOfPropertyPlantAndEquipmentAndIntangibleAssetsRecognisedInProfitOrLoss&gt;</v>
      </c>
      <c r="P28" s="83"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82">
        <v>17</v>
      </c>
      <c r="C29">
        <v>21</v>
      </c>
      <c r="D29" t="s">
        <v>150</v>
      </c>
      <c r="E29">
        <f t="shared" si="6"/>
        <v>1</v>
      </c>
      <c r="F29">
        <f t="shared" si="1"/>
        <v>104</v>
      </c>
      <c r="G29">
        <f t="shared" si="2"/>
        <v>111</v>
      </c>
      <c r="H29">
        <f t="shared" si="3"/>
        <v>171</v>
      </c>
      <c r="J29" t="str">
        <f t="shared" si="4"/>
        <v>&lt;d:WritedownsOfCurrentAssetsOtherThanCurrentFinancialAssets contextRef="c10" decimals="-3" unitRef="u1"&gt;</v>
      </c>
      <c r="K29" s="84">
        <f>Regnskabsstatistik!F32*1000</f>
        <v>0</v>
      </c>
      <c r="L29" t="str">
        <f t="shared" si="5"/>
        <v>&lt;/d:WritedownsOfCurrentAssetsOtherThanCurrentFinancialAssets&gt;</v>
      </c>
      <c r="P29" s="83" t="str">
        <f t="shared" si="0"/>
        <v>&lt;d:WritedownsOfCurrentAssetsOtherThanCurrentFinancialAssets contextRef="c10" decimals="-3" unitRef="u1"&gt;0&lt;/d:WritedownsOfCurrentAssetsOtherThanCurrentFinancialAssets&gt;</v>
      </c>
    </row>
    <row r="30" spans="1:16" x14ac:dyDescent="0.25">
      <c r="A30" t="s">
        <v>151</v>
      </c>
      <c r="B30" s="82">
        <v>18</v>
      </c>
      <c r="C30">
        <v>22</v>
      </c>
      <c r="D30" t="s">
        <v>152</v>
      </c>
      <c r="E30">
        <f t="shared" si="6"/>
        <v>1</v>
      </c>
      <c r="F30">
        <f t="shared" si="1"/>
        <v>85</v>
      </c>
      <c r="G30">
        <f t="shared" si="2"/>
        <v>94</v>
      </c>
      <c r="H30">
        <f t="shared" si="3"/>
        <v>135</v>
      </c>
      <c r="J30" t="str">
        <f t="shared" si="4"/>
        <v>&lt;e:OtherOperatingChargesOfNontradingType contextRef="c10" decimals="-3" unitRef="u1"&gt;</v>
      </c>
      <c r="K30" s="84">
        <f>Regnskabsstatistik!F33*1000</f>
        <v>0</v>
      </c>
      <c r="L30" t="str">
        <f t="shared" si="5"/>
        <v>&lt;/e:OtherOperatingChargesOfNontradingType&gt;</v>
      </c>
      <c r="P30" s="83" t="str">
        <f t="shared" si="0"/>
        <v>&lt;e:OtherOperatingChargesOfNontradingType contextRef="c10" decimals="-3" unitRef="u1"&gt;0&lt;/e:OtherOperatingChargesOfNontradingType&gt;</v>
      </c>
    </row>
    <row r="31" spans="1:16" x14ac:dyDescent="0.25">
      <c r="A31" t="s">
        <v>153</v>
      </c>
      <c r="B31" s="82">
        <v>19</v>
      </c>
      <c r="C31">
        <v>23</v>
      </c>
      <c r="D31" t="s">
        <v>154</v>
      </c>
      <c r="E31">
        <f t="shared" si="6"/>
        <v>1</v>
      </c>
      <c r="F31">
        <f t="shared" si="1"/>
        <v>94</v>
      </c>
      <c r="G31">
        <f t="shared" si="2"/>
        <v>103</v>
      </c>
      <c r="H31">
        <f t="shared" si="3"/>
        <v>153</v>
      </c>
      <c r="J31" t="str">
        <f t="shared" si="4"/>
        <v>&lt;e:ProfitLossBeforeFinancialAndExtraordinaryItems contextRef="c10" decimals="-3" unitRef="u1"&gt;</v>
      </c>
      <c r="K31" s="84">
        <f>Regnskabsstatistik!F34*1000</f>
        <v>0</v>
      </c>
      <c r="L31" t="str">
        <f t="shared" si="5"/>
        <v>&lt;/e:ProfitLossBeforeFinancialAndExtraordinaryItems&gt;</v>
      </c>
      <c r="P31" s="83" t="str">
        <f t="shared" si="0"/>
        <v>&lt;e:ProfitLossBeforeFinancialAndExtraordinaryItems contextRef="c10" decimals="-3" unitRef="u1"&gt;0&lt;/e:ProfitLossBeforeFinancialAndExtraordinaryItems&gt;</v>
      </c>
    </row>
    <row r="32" spans="1:16" x14ac:dyDescent="0.25">
      <c r="A32" t="s">
        <v>155</v>
      </c>
      <c r="B32" s="82">
        <v>20</v>
      </c>
      <c r="C32">
        <v>24</v>
      </c>
      <c r="D32" t="s">
        <v>156</v>
      </c>
      <c r="E32">
        <f t="shared" si="6"/>
        <v>1</v>
      </c>
      <c r="F32">
        <f t="shared" si="1"/>
        <v>80</v>
      </c>
      <c r="G32">
        <f t="shared" si="2"/>
        <v>87</v>
      </c>
      <c r="H32">
        <f t="shared" si="3"/>
        <v>123</v>
      </c>
      <c r="J32" t="str">
        <f t="shared" si="4"/>
        <v>&lt;e:IncomeFromParticipatingInterests contextRef="c10" decimals="-3" unitRef="u1"&gt;</v>
      </c>
      <c r="K32" s="84">
        <f>Regnskabsstatistik!F36*1000</f>
        <v>0</v>
      </c>
      <c r="L32" t="str">
        <f t="shared" si="5"/>
        <v>&lt;/e:IncomeFromParticipatingInterests&gt;</v>
      </c>
      <c r="P32" s="83" t="str">
        <f t="shared" si="0"/>
        <v>&lt;e:IncomeFromParticipatingInterests contextRef="c10" decimals="-3" unitRef="u1"&gt;0&lt;/e:IncomeFromParticipatingInterests&gt;</v>
      </c>
    </row>
    <row r="33" spans="1:16" x14ac:dyDescent="0.25">
      <c r="A33" t="s">
        <v>157</v>
      </c>
      <c r="B33" s="82">
        <v>21</v>
      </c>
      <c r="C33">
        <v>25</v>
      </c>
      <c r="D33" t="s">
        <v>158</v>
      </c>
      <c r="E33">
        <f t="shared" si="6"/>
        <v>1</v>
      </c>
      <c r="F33">
        <f t="shared" si="1"/>
        <v>107</v>
      </c>
      <c r="G33">
        <f t="shared" si="2"/>
        <v>113</v>
      </c>
      <c r="H33">
        <f t="shared" si="3"/>
        <v>176</v>
      </c>
      <c r="J33" t="str">
        <f t="shared" si="4"/>
        <v>&lt;e:InterestReceivedOnNoncurrentFinancialAssetsAndCurrentAssets contextRef="c10" decimals="-3" unitRef="u1"&gt;</v>
      </c>
      <c r="K33" s="84">
        <f>Regnskabsstatistik!F37*1000</f>
        <v>0</v>
      </c>
      <c r="L33" t="str">
        <f t="shared" si="5"/>
        <v>&lt;/e:InterestReceivedOnNoncurrentFinancialAssetsAndCurrentAssets&gt;</v>
      </c>
      <c r="P33" s="83" t="str">
        <f t="shared" si="0"/>
        <v>&lt;e:InterestReceivedOnNoncurrentFinancialAssetsAndCurrentAssets contextRef="c10" decimals="-3" unitRef="u1"&gt;0&lt;/e:InterestReceivedOnNoncurrentFinancialAssetsAndCurrentAssets&gt;</v>
      </c>
    </row>
    <row r="34" spans="1:16" x14ac:dyDescent="0.25">
      <c r="A34" t="s">
        <v>159</v>
      </c>
      <c r="B34" s="82">
        <v>22</v>
      </c>
      <c r="C34">
        <v>26</v>
      </c>
      <c r="D34" t="s">
        <v>160</v>
      </c>
      <c r="E34">
        <f t="shared" si="6"/>
        <v>1</v>
      </c>
      <c r="F34">
        <f t="shared" si="1"/>
        <v>75</v>
      </c>
      <c r="G34">
        <f t="shared" si="2"/>
        <v>82</v>
      </c>
      <c r="H34">
        <f t="shared" si="3"/>
        <v>113</v>
      </c>
      <c r="J34" t="str">
        <f t="shared" si="4"/>
        <v>&lt;d:ImpairmentOfFinancialAssets contextRef="c10" decimals="-3" unitRef="u1"&gt;</v>
      </c>
      <c r="K34" s="84">
        <f>Regnskabsstatistik!F38*1000</f>
        <v>0</v>
      </c>
      <c r="L34" t="str">
        <f t="shared" si="5"/>
        <v>&lt;/d:ImpairmentOfFinancialAssets&gt;</v>
      </c>
      <c r="P34" s="83" t="str">
        <f t="shared" si="0"/>
        <v>&lt;d:ImpairmentOfFinancialAssets contextRef="c10" decimals="-3" unitRef="u1"&gt;0&lt;/d:ImpairmentOfFinancialAssets&gt;</v>
      </c>
    </row>
    <row r="35" spans="1:16" x14ac:dyDescent="0.25">
      <c r="A35" t="s">
        <v>161</v>
      </c>
      <c r="B35" s="82">
        <v>23</v>
      </c>
      <c r="C35">
        <v>27</v>
      </c>
      <c r="D35" t="s">
        <v>162</v>
      </c>
      <c r="E35">
        <f t="shared" si="6"/>
        <v>1</v>
      </c>
      <c r="F35">
        <f t="shared" si="1"/>
        <v>80</v>
      </c>
      <c r="G35">
        <f t="shared" si="2"/>
        <v>87</v>
      </c>
      <c r="H35">
        <f t="shared" si="3"/>
        <v>123</v>
      </c>
      <c r="J35" t="str">
        <f t="shared" si="4"/>
        <v>&lt;e:InterestPayableAndSimilarCharges contextRef="c10" decimals="-3" unitRef="u1"&gt;</v>
      </c>
      <c r="K35" s="84">
        <f>Regnskabsstatistik!F39*1000</f>
        <v>0</v>
      </c>
      <c r="L35" t="str">
        <f t="shared" si="5"/>
        <v>&lt;/e:InterestPayableAndSimilarCharges&gt;</v>
      </c>
      <c r="P35" s="83" t="str">
        <f t="shared" ref="P35:P66" si="7">+J35&amp;K35&amp;L35</f>
        <v>&lt;e:InterestPayableAndSimilarCharges contextRef="c10" decimals="-3" unitRef="u1"&gt;0&lt;/e:InterestPayableAndSimilarCharges&gt;</v>
      </c>
    </row>
    <row r="36" spans="1:16" x14ac:dyDescent="0.25">
      <c r="A36" t="s">
        <v>163</v>
      </c>
      <c r="B36" s="82">
        <v>24</v>
      </c>
      <c r="C36">
        <v>28</v>
      </c>
      <c r="D36" t="s">
        <v>164</v>
      </c>
      <c r="E36">
        <f t="shared" si="6"/>
        <v>1</v>
      </c>
      <c r="F36">
        <f t="shared" si="1"/>
        <v>89</v>
      </c>
      <c r="G36">
        <f t="shared" si="2"/>
        <v>97</v>
      </c>
      <c r="H36">
        <f t="shared" si="3"/>
        <v>142</v>
      </c>
      <c r="J36" t="str">
        <f t="shared" si="4"/>
        <v>&lt;d:ProfitLossFromOrdinaryActivitiesBeforeTax contextRef="c10" decimals="-3" unitRef="u1"&gt;</v>
      </c>
      <c r="K36" s="84">
        <f>Regnskabsstatistik!F40*1000</f>
        <v>0</v>
      </c>
      <c r="L36" t="str">
        <f t="shared" si="5"/>
        <v>&lt;/d:ProfitLossFromOrdinaryActivitiesBeforeTax&gt;</v>
      </c>
      <c r="P36" s="83" t="str">
        <f t="shared" si="7"/>
        <v>&lt;d:ProfitLossFromOrdinaryActivitiesBeforeTax contextRef="c10" decimals="-3" unitRef="u1"&gt;0&lt;/d:ProfitLossFromOrdinaryActivitiesBeforeTax&gt;</v>
      </c>
    </row>
    <row r="37" spans="1:16" x14ac:dyDescent="0.25">
      <c r="A37" t="s">
        <v>165</v>
      </c>
      <c r="B37" s="82">
        <v>25</v>
      </c>
      <c r="C37">
        <v>29</v>
      </c>
      <c r="D37" t="s">
        <v>166</v>
      </c>
      <c r="E37">
        <f t="shared" si="6"/>
        <v>1</v>
      </c>
      <c r="F37">
        <f t="shared" si="1"/>
        <v>58</v>
      </c>
      <c r="G37">
        <f t="shared" si="2"/>
        <v>65</v>
      </c>
      <c r="H37">
        <f t="shared" si="3"/>
        <v>79</v>
      </c>
      <c r="J37" t="str">
        <f t="shared" si="4"/>
        <v>&lt;d:TaxExpense contextRef="c10" decimals="-3" unitRef="u1"&gt;</v>
      </c>
      <c r="K37" s="84">
        <f>Regnskabsstatistik!F42*1000</f>
        <v>0</v>
      </c>
      <c r="L37" t="str">
        <f t="shared" si="5"/>
        <v>&lt;/d:TaxExpense&gt;</v>
      </c>
      <c r="P37" s="83" t="str">
        <f t="shared" si="7"/>
        <v>&lt;d:TaxExpense contextRef="c10" decimals="-3" unitRef="u1"&gt;0&lt;/d:TaxExpense&gt;</v>
      </c>
    </row>
    <row r="38" spans="1:16" x14ac:dyDescent="0.25">
      <c r="A38" t="s">
        <v>167</v>
      </c>
      <c r="B38" s="82">
        <v>26</v>
      </c>
      <c r="C38">
        <v>30</v>
      </c>
      <c r="D38" t="s">
        <v>168</v>
      </c>
      <c r="E38">
        <f t="shared" si="6"/>
        <v>1</v>
      </c>
      <c r="F38">
        <f t="shared" si="1"/>
        <v>58</v>
      </c>
      <c r="G38">
        <f t="shared" si="2"/>
        <v>66</v>
      </c>
      <c r="H38">
        <f t="shared" si="3"/>
        <v>80</v>
      </c>
      <c r="J38" t="str">
        <f t="shared" si="4"/>
        <v>&lt;d:ProfitLoss contextRef="c10" decimals="-3" unitRef="u1"&gt;</v>
      </c>
      <c r="K38" s="84">
        <f>Regnskabsstatistik!F44*1000</f>
        <v>0</v>
      </c>
      <c r="L38" t="str">
        <f t="shared" si="5"/>
        <v>&lt;/d:ProfitLoss&gt;</v>
      </c>
      <c r="P38" s="83" t="str">
        <f t="shared" si="7"/>
        <v>&lt;d:ProfitLoss contextRef="c10" decimals="-3" unitRef="u1"&gt;0&lt;/d:ProfitLoss&gt;</v>
      </c>
    </row>
    <row r="39" spans="1:16" x14ac:dyDescent="0.25">
      <c r="A39" t="s">
        <v>169</v>
      </c>
      <c r="B39" s="82">
        <v>27</v>
      </c>
      <c r="C39">
        <v>31</v>
      </c>
      <c r="D39" t="s">
        <v>170</v>
      </c>
      <c r="E39">
        <f t="shared" si="6"/>
        <v>1</v>
      </c>
      <c r="F39">
        <f t="shared" si="1"/>
        <v>75</v>
      </c>
      <c r="G39">
        <f t="shared" si="2"/>
        <v>77</v>
      </c>
      <c r="H39">
        <f t="shared" si="3"/>
        <v>108</v>
      </c>
      <c r="J39" t="str">
        <f t="shared" si="4"/>
        <v>&lt;e:ProfitRetainedLossSustained contextRef="c10" decimals="-3" unitRef="u1"&gt;</v>
      </c>
      <c r="K39" s="84">
        <f>Regnskabsstatistik!F47*1000</f>
        <v>0</v>
      </c>
      <c r="L39" t="str">
        <f t="shared" si="5"/>
        <v>&lt;/e:ProfitRetainedLossSustained&gt;</v>
      </c>
      <c r="P39" s="83" t="str">
        <f t="shared" si="7"/>
        <v>&lt;e:ProfitRetainedLossSustained contextRef="c10" decimals="-3" unitRef="u1"&gt;0&lt;/e:ProfitRetainedLossSustained&gt;</v>
      </c>
    </row>
    <row r="40" spans="1:16" x14ac:dyDescent="0.25">
      <c r="A40" t="s">
        <v>171</v>
      </c>
      <c r="B40" s="82">
        <v>28</v>
      </c>
      <c r="C40">
        <v>32</v>
      </c>
      <c r="D40" t="s">
        <v>172</v>
      </c>
      <c r="E40">
        <f t="shared" si="6"/>
        <v>1</v>
      </c>
      <c r="F40">
        <f t="shared" si="1"/>
        <v>97</v>
      </c>
      <c r="G40">
        <f t="shared" si="2"/>
        <v>99</v>
      </c>
      <c r="H40">
        <f t="shared" si="3"/>
        <v>152</v>
      </c>
      <c r="J40" t="str">
        <f t="shared" si="4"/>
        <v>&lt;e:DividendsToShareholdersAndSimilarPaymentsToOwners contextRef="c10" decimals="-3" unitRef="u1"&gt;</v>
      </c>
      <c r="K40" s="84">
        <f>Regnskabsstatistik!F48*1000</f>
        <v>0</v>
      </c>
      <c r="L40" t="str">
        <f t="shared" si="5"/>
        <v>&lt;/e:DividendsToShareholdersAndSimilarPaymentsToOwners&gt;</v>
      </c>
      <c r="P40" s="83" t="str">
        <f t="shared" si="7"/>
        <v>&lt;e:DividendsToShareholdersAndSimilarPaymentsToOwners contextRef="c10" decimals="-3" unitRef="u1"&gt;0&lt;/e:DividendsToShareholdersAndSimilarPaymentsToOwners&gt;</v>
      </c>
    </row>
    <row r="41" spans="1:16" x14ac:dyDescent="0.25">
      <c r="A41" t="s">
        <v>173</v>
      </c>
      <c r="B41" s="82">
        <v>55</v>
      </c>
      <c r="C41">
        <v>68</v>
      </c>
      <c r="D41" t="s">
        <v>174</v>
      </c>
      <c r="E41">
        <f t="shared" si="6"/>
        <v>1</v>
      </c>
      <c r="F41">
        <f t="shared" si="1"/>
        <v>54</v>
      </c>
      <c r="G41">
        <f t="shared" si="2"/>
        <v>63</v>
      </c>
      <c r="H41">
        <f t="shared" si="3"/>
        <v>73</v>
      </c>
      <c r="J41" t="str">
        <f t="shared" si="4"/>
        <v>&lt;d:Equity contextRef="c12" decimals="-3" unitRef="u1"&gt;</v>
      </c>
      <c r="K41" s="84">
        <f>Regnskabsstatistik!F57*1000</f>
        <v>0</v>
      </c>
      <c r="L41" t="str">
        <f t="shared" si="5"/>
        <v>&lt;/d:Equity&gt;</v>
      </c>
      <c r="P41" s="83" t="str">
        <f t="shared" si="7"/>
        <v>&lt;d:Equity contextRef="c12" decimals="-3" unitRef="u1"&gt;0&lt;/d:Equity&gt;</v>
      </c>
    </row>
    <row r="42" spans="1:16" x14ac:dyDescent="0.25">
      <c r="A42" t="s">
        <v>175</v>
      </c>
      <c r="B42" s="82">
        <v>61</v>
      </c>
      <c r="C42">
        <v>74</v>
      </c>
      <c r="D42" t="s">
        <v>176</v>
      </c>
      <c r="E42">
        <f t="shared" si="6"/>
        <v>1</v>
      </c>
      <c r="F42">
        <f t="shared" si="1"/>
        <v>68</v>
      </c>
      <c r="G42">
        <f t="shared" si="2"/>
        <v>78</v>
      </c>
      <c r="H42">
        <f t="shared" si="3"/>
        <v>102</v>
      </c>
      <c r="J42" t="str">
        <f t="shared" si="4"/>
        <v>&lt;d:LiabilitiesAndEquity contextRef="c12" decimals="-3" unitRef="u1"&gt;</v>
      </c>
      <c r="K42" s="84">
        <f>Regnskabsstatistik!F59*1000</f>
        <v>0</v>
      </c>
      <c r="L42" t="str">
        <f t="shared" si="5"/>
        <v>&lt;/d:LiabilitiesAndEquity&gt;</v>
      </c>
      <c r="P42" s="83" t="str">
        <f t="shared" si="7"/>
        <v>&lt;d:LiabilitiesAndEquity contextRef="c12" decimals="-3" unitRef="u1"&gt;0&lt;/d:LiabilitiesAndEquity&gt;</v>
      </c>
    </row>
    <row r="43" spans="1:16" x14ac:dyDescent="0.25">
      <c r="A43" t="s">
        <v>177</v>
      </c>
      <c r="B43" s="82">
        <v>62</v>
      </c>
      <c r="C43">
        <v>75</v>
      </c>
      <c r="D43" t="s">
        <v>178</v>
      </c>
      <c r="E43">
        <f t="shared" si="6"/>
        <v>1</v>
      </c>
      <c r="F43">
        <f t="shared" si="1"/>
        <v>86</v>
      </c>
      <c r="G43">
        <f t="shared" si="2"/>
        <v>96</v>
      </c>
      <c r="H43">
        <f t="shared" si="3"/>
        <v>138</v>
      </c>
      <c r="J43" t="str">
        <f t="shared" si="4"/>
        <v>&lt;e:IncreaseInCompletedDevelopmentProjects contextRef="c10" decimals="-3" unitRef="u1"&gt;</v>
      </c>
      <c r="K43" s="84">
        <f>Regnskabsstatistik!F74*1000</f>
        <v>0</v>
      </c>
      <c r="L43" t="str">
        <f t="shared" si="5"/>
        <v>&lt;/e:IncreaseInCompletedDevelopmentProjects&gt;</v>
      </c>
      <c r="P43" s="83" t="str">
        <f t="shared" si="7"/>
        <v>&lt;e:IncreaseInCompletedDevelopmentProjects contextRef="c10" decimals="-3" unitRef="u1"&gt;0&lt;/e:IncreaseInCompletedDevelopmentProjects&gt;</v>
      </c>
    </row>
    <row r="44" spans="1:16" x14ac:dyDescent="0.25">
      <c r="A44" t="s">
        <v>179</v>
      </c>
      <c r="B44" s="82">
        <v>63</v>
      </c>
      <c r="C44">
        <v>76</v>
      </c>
      <c r="D44" t="s">
        <v>180</v>
      </c>
      <c r="E44">
        <f t="shared" si="6"/>
        <v>1</v>
      </c>
      <c r="F44">
        <f t="shared" si="1"/>
        <v>113</v>
      </c>
      <c r="G44">
        <f t="shared" si="2"/>
        <v>123</v>
      </c>
      <c r="H44">
        <f t="shared" si="3"/>
        <v>192</v>
      </c>
      <c r="J44" t="str">
        <f t="shared" si="4"/>
        <v>&lt;e:AcquiredConcessionsPatentsLicencesTrademarksAndOtherSimilarRights contextRef="c10" decimals="-3" unitRef="u1"&gt;</v>
      </c>
      <c r="K44" s="84">
        <f>Regnskabsstatistik!F75*1000</f>
        <v>0</v>
      </c>
      <c r="L44" t="str">
        <f t="shared" si="5"/>
        <v>&lt;/e:AcquiredConcessionsPatentsLicencesTrademarksAndOtherSimilarRights&gt;</v>
      </c>
      <c r="P44" s="83" t="str">
        <f t="shared" si="7"/>
        <v>&lt;e:AcquiredConcessionsPatentsLicencesTrademarksAndOtherSimilarRights contextRef="c10" decimals="-3" unitRef="u1"&gt;0&lt;/e:AcquiredConcessionsPatentsLicencesTrademarksAndOtherSimilarRights&gt;</v>
      </c>
    </row>
    <row r="45" spans="1:16" x14ac:dyDescent="0.25">
      <c r="A45" t="s">
        <v>181</v>
      </c>
      <c r="B45" s="82">
        <v>64</v>
      </c>
      <c r="C45">
        <v>77</v>
      </c>
      <c r="D45" t="s">
        <v>182</v>
      </c>
      <c r="E45">
        <f t="shared" si="6"/>
        <v>1</v>
      </c>
      <c r="F45">
        <f t="shared" si="1"/>
        <v>66</v>
      </c>
      <c r="G45">
        <f t="shared" si="2"/>
        <v>75</v>
      </c>
      <c r="H45">
        <f t="shared" si="3"/>
        <v>97</v>
      </c>
      <c r="J45" t="str">
        <f t="shared" si="4"/>
        <v>&lt;e:PurchaseOfSoftware contextRef="c10" decimals="-3" unitRef="u1"&gt;</v>
      </c>
      <c r="K45" s="84">
        <f>Regnskabsstatistik!F76*1000</f>
        <v>0</v>
      </c>
      <c r="L45" t="str">
        <f t="shared" si="5"/>
        <v>&lt;/e:PurchaseOfSoftware&gt;</v>
      </c>
      <c r="P45" s="83" t="str">
        <f t="shared" si="7"/>
        <v>&lt;e:PurchaseOfSoftware contextRef="c10" decimals="-3" unitRef="u1"&gt;0&lt;/e:PurchaseOfSoftware&gt;</v>
      </c>
    </row>
    <row r="46" spans="1:16" x14ac:dyDescent="0.25">
      <c r="A46" t="s">
        <v>183</v>
      </c>
      <c r="B46" s="82">
        <v>65</v>
      </c>
      <c r="C46">
        <v>78</v>
      </c>
      <c r="D46" t="s">
        <v>184</v>
      </c>
      <c r="E46">
        <f t="shared" si="6"/>
        <v>1</v>
      </c>
      <c r="F46">
        <f t="shared" si="1"/>
        <v>66</v>
      </c>
      <c r="G46">
        <f t="shared" si="2"/>
        <v>74</v>
      </c>
      <c r="H46">
        <f t="shared" si="3"/>
        <v>96</v>
      </c>
      <c r="J46" t="str">
        <f t="shared" si="4"/>
        <v>&lt;e:PurchaseOfGoodwill contextRef="c10" decimals="-3" unitRef="u1"&gt;</v>
      </c>
      <c r="K46" s="84">
        <f>Regnskabsstatistik!F77*1000</f>
        <v>0</v>
      </c>
      <c r="L46" t="str">
        <f t="shared" si="5"/>
        <v>&lt;/e:PurchaseOfGoodwill&gt;</v>
      </c>
      <c r="P46" s="83" t="str">
        <f t="shared" si="7"/>
        <v>&lt;e:PurchaseOfGoodwill contextRef="c10" decimals="-3" unitRef="u1"&gt;0&lt;/e:PurchaseOfGoodwill&gt;</v>
      </c>
    </row>
    <row r="47" spans="1:16" x14ac:dyDescent="0.25">
      <c r="A47" t="s">
        <v>185</v>
      </c>
      <c r="B47" s="82">
        <v>66</v>
      </c>
      <c r="C47">
        <v>79</v>
      </c>
      <c r="D47" t="s">
        <v>186</v>
      </c>
      <c r="E47">
        <f t="shared" si="6"/>
        <v>1</v>
      </c>
      <c r="F47">
        <f t="shared" si="1"/>
        <v>74</v>
      </c>
      <c r="G47">
        <f t="shared" si="2"/>
        <v>82</v>
      </c>
      <c r="H47">
        <f t="shared" si="3"/>
        <v>112</v>
      </c>
      <c r="J47" t="str">
        <f t="shared" si="4"/>
        <v>&lt;e:IntangibleAssetsInProgress contextRef="c10" decimals="-3" unitRef="u1"&gt;</v>
      </c>
      <c r="K47" s="84">
        <f>Regnskabsstatistik!F78*1000</f>
        <v>0</v>
      </c>
      <c r="L47" t="str">
        <f t="shared" si="5"/>
        <v>&lt;/e:IntangibleAssetsInProgress&gt;</v>
      </c>
      <c r="P47" s="83" t="str">
        <f t="shared" si="7"/>
        <v>&lt;e:IntangibleAssetsInProgress contextRef="c10" decimals="-3" unitRef="u1"&gt;0&lt;/e:IntangibleAssetsInProgress&gt;</v>
      </c>
    </row>
    <row r="48" spans="1:16" x14ac:dyDescent="0.25">
      <c r="A48" t="s">
        <v>187</v>
      </c>
      <c r="B48" s="82">
        <v>67</v>
      </c>
      <c r="C48">
        <v>80</v>
      </c>
      <c r="D48" t="s">
        <v>188</v>
      </c>
      <c r="E48">
        <f t="shared" si="6"/>
        <v>1</v>
      </c>
      <c r="F48">
        <f t="shared" si="1"/>
        <v>75</v>
      </c>
      <c r="G48">
        <f t="shared" si="2"/>
        <v>84</v>
      </c>
      <c r="H48">
        <f t="shared" si="3"/>
        <v>115</v>
      </c>
      <c r="J48" t="str">
        <f t="shared" si="4"/>
        <v>&lt;d:AdditionsToIntangibleAssets contextRef="c10" decimals="-3" unitRef="u1"&gt;</v>
      </c>
      <c r="K48" s="84">
        <f>Regnskabsstatistik!F79*1000</f>
        <v>0</v>
      </c>
      <c r="L48" t="str">
        <f t="shared" si="5"/>
        <v>&lt;/d:AdditionsToIntangibleAssets&gt;</v>
      </c>
      <c r="P48" s="83" t="str">
        <f t="shared" si="7"/>
        <v>&lt;d:AdditionsToIntangibleAssets contextRef="c10" decimals="-3" unitRef="u1"&gt;0&lt;/d:AdditionsToIntangibleAssets&gt;</v>
      </c>
    </row>
    <row r="49" spans="1:16" x14ac:dyDescent="0.25">
      <c r="A49" t="s">
        <v>189</v>
      </c>
      <c r="B49" s="82">
        <v>68</v>
      </c>
      <c r="C49">
        <v>81</v>
      </c>
      <c r="D49" t="s">
        <v>190</v>
      </c>
      <c r="E49">
        <f t="shared" si="6"/>
        <v>1</v>
      </c>
      <c r="F49">
        <f t="shared" si="1"/>
        <v>80</v>
      </c>
      <c r="G49">
        <f t="shared" si="2"/>
        <v>87</v>
      </c>
      <c r="H49">
        <f t="shared" si="3"/>
        <v>123</v>
      </c>
      <c r="J49" t="str">
        <f t="shared" si="4"/>
        <v>&lt;e:PurchaseOfBuildingsIncludingLand contextRef="c10" decimals="-3" unitRef="u1"&gt;</v>
      </c>
      <c r="K49" s="84">
        <f>Regnskabsstatistik!F81*1000</f>
        <v>0</v>
      </c>
      <c r="L49" t="str">
        <f t="shared" si="5"/>
        <v>&lt;/e:PurchaseOfBuildingsIncludingLand&gt;</v>
      </c>
      <c r="P49" s="83" t="str">
        <f t="shared" si="7"/>
        <v>&lt;e:PurchaseOfBuildingsIncludingLand contextRef="c10" decimals="-3" unitRef="u1"&gt;0&lt;/e:PurchaseOfBuildingsIncludingLand&gt;</v>
      </c>
    </row>
    <row r="50" spans="1:16" x14ac:dyDescent="0.25">
      <c r="A50" t="s">
        <v>191</v>
      </c>
      <c r="B50" s="82">
        <v>69</v>
      </c>
      <c r="C50">
        <v>82</v>
      </c>
      <c r="D50" t="s">
        <v>192</v>
      </c>
      <c r="E50">
        <f t="shared" si="6"/>
        <v>1</v>
      </c>
      <c r="F50">
        <f t="shared" si="1"/>
        <v>84</v>
      </c>
      <c r="G50">
        <f t="shared" si="2"/>
        <v>94</v>
      </c>
      <c r="H50">
        <f t="shared" si="3"/>
        <v>134</v>
      </c>
      <c r="J50" t="str">
        <f t="shared" si="4"/>
        <v>&lt;e:ConstructionOfBuildingsExcludingLand contextRef="c10" decimals="-3" unitRef="u1"&gt;</v>
      </c>
      <c r="K50" s="84">
        <f>Regnskabsstatistik!F82*1000</f>
        <v>0</v>
      </c>
      <c r="L50" t="str">
        <f t="shared" si="5"/>
        <v>&lt;/e:ConstructionOfBuildingsExcludingLand&gt;</v>
      </c>
      <c r="P50" s="83" t="str">
        <f t="shared" si="7"/>
        <v>&lt;e:ConstructionOfBuildingsExcludingLand contextRef="c10" decimals="-3" unitRef="u1"&gt;0&lt;/e:ConstructionOfBuildingsExcludingLand&gt;</v>
      </c>
    </row>
    <row r="51" spans="1:16" x14ac:dyDescent="0.25">
      <c r="A51" t="s">
        <v>193</v>
      </c>
      <c r="B51" s="82">
        <v>70</v>
      </c>
      <c r="C51">
        <v>83</v>
      </c>
      <c r="D51" t="s">
        <v>194</v>
      </c>
      <c r="E51">
        <f t="shared" si="6"/>
        <v>1</v>
      </c>
      <c r="F51">
        <f t="shared" si="1"/>
        <v>74</v>
      </c>
      <c r="G51">
        <f t="shared" si="2"/>
        <v>84</v>
      </c>
      <c r="H51">
        <f t="shared" si="3"/>
        <v>114</v>
      </c>
      <c r="J51" t="str">
        <f t="shared" si="4"/>
        <v>&lt;e:PurchaseOfLandNotBuiltUpon contextRef="c10" decimals="-3" unitRef="u1"&gt;</v>
      </c>
      <c r="K51" s="84">
        <f>Regnskabsstatistik!F83*1000</f>
        <v>0</v>
      </c>
      <c r="L51" t="str">
        <f t="shared" si="5"/>
        <v>&lt;/e:PurchaseOfLandNotBuiltUpon&gt;</v>
      </c>
      <c r="P51" s="83" t="str">
        <f t="shared" si="7"/>
        <v>&lt;e:PurchaseOfLandNotBuiltUpon contextRef="c10" decimals="-3" unitRef="u1"&gt;0&lt;/e:PurchaseOfLandNotBuiltUpon&gt;</v>
      </c>
    </row>
    <row r="52" spans="1:16" x14ac:dyDescent="0.25">
      <c r="A52" t="s">
        <v>195</v>
      </c>
      <c r="B52" s="82">
        <v>71</v>
      </c>
      <c r="C52">
        <v>84</v>
      </c>
      <c r="D52" t="s">
        <v>196</v>
      </c>
      <c r="E52">
        <f t="shared" si="6"/>
        <v>1</v>
      </c>
      <c r="F52">
        <f t="shared" si="1"/>
        <v>101</v>
      </c>
      <c r="G52">
        <f t="shared" si="2"/>
        <v>108</v>
      </c>
      <c r="H52">
        <f t="shared" si="3"/>
        <v>165</v>
      </c>
      <c r="J52" t="str">
        <f t="shared" si="4"/>
        <v>&lt;e:AlterationsAndImprovementsOfBuildingsAndInstallations contextRef="c10" decimals="-3" unitRef="u1"&gt;</v>
      </c>
      <c r="K52" s="84">
        <f>Regnskabsstatistik!F84*1000</f>
        <v>0</v>
      </c>
      <c r="L52" t="str">
        <f t="shared" si="5"/>
        <v>&lt;/e:AlterationsAndImprovementsOfBuildingsAndInstallations&gt;</v>
      </c>
      <c r="P52" s="83" t="str">
        <f t="shared" si="7"/>
        <v>&lt;e:AlterationsAndImprovementsOfBuildingsAndInstallations contextRef="c10" decimals="-3" unitRef="u1"&gt;0&lt;/e:AlterationsAndImprovementsOfBuildingsAndInstallations&gt;</v>
      </c>
    </row>
    <row r="53" spans="1:16" x14ac:dyDescent="0.25">
      <c r="A53" t="s">
        <v>197</v>
      </c>
      <c r="B53" s="82">
        <v>72</v>
      </c>
      <c r="C53">
        <v>85</v>
      </c>
      <c r="D53"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84">
        <f>Regnskabsstatistik!F85*1000</f>
        <v>0</v>
      </c>
      <c r="L53" t="str">
        <f t="shared" si="5"/>
        <v>&lt;/e:ConstructionAlterationAndImprovementOfRoadsHarboursSquaresAndSimilarAndDevelopmentAndImprovementOfLand&gt;</v>
      </c>
      <c r="P53" s="83"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82">
        <v>73</v>
      </c>
      <c r="C54">
        <v>86</v>
      </c>
      <c r="D54" t="s">
        <v>200</v>
      </c>
      <c r="E54">
        <f t="shared" si="6"/>
        <v>1</v>
      </c>
      <c r="F54">
        <f t="shared" si="1"/>
        <v>68</v>
      </c>
      <c r="G54">
        <f t="shared" si="2"/>
        <v>74</v>
      </c>
      <c r="H54">
        <f t="shared" si="3"/>
        <v>98</v>
      </c>
      <c r="J54" t="str">
        <f t="shared" si="4"/>
        <v>&lt;e:IncreaseOfRealEstate contextRef="c10" decimals="-3" unitRef="u1"&gt;</v>
      </c>
      <c r="K54" s="84">
        <f>Regnskabsstatistik!F86*1000</f>
        <v>0</v>
      </c>
      <c r="L54" t="str">
        <f t="shared" si="5"/>
        <v>&lt;/e:IncreaseOfRealEstate&gt;</v>
      </c>
      <c r="P54" s="83" t="str">
        <f t="shared" si="7"/>
        <v>&lt;e:IncreaseOfRealEstate contextRef="c10" decimals="-3" unitRef="u1"&gt;0&lt;/e:IncreaseOfRealEstate&gt;</v>
      </c>
    </row>
    <row r="55" spans="1:16" x14ac:dyDescent="0.25">
      <c r="A55" t="s">
        <v>201</v>
      </c>
      <c r="B55" s="82">
        <v>74</v>
      </c>
      <c r="C55">
        <v>87</v>
      </c>
      <c r="D55" t="s">
        <v>202</v>
      </c>
      <c r="E55">
        <f t="shared" si="6"/>
        <v>1</v>
      </c>
      <c r="F55">
        <f t="shared" si="1"/>
        <v>90</v>
      </c>
      <c r="G55">
        <f t="shared" si="2"/>
        <v>97</v>
      </c>
      <c r="H55">
        <f t="shared" si="3"/>
        <v>143</v>
      </c>
      <c r="J55" t="str">
        <f t="shared" si="4"/>
        <v>&lt;e:AdditionsToProductionMachineryAndEquipment contextRef="c10" decimals="-3" unitRef="u1"&gt;</v>
      </c>
      <c r="K55" s="84">
        <f>Regnskabsstatistik!F88*1000</f>
        <v>0</v>
      </c>
      <c r="L55" t="str">
        <f t="shared" si="5"/>
        <v>&lt;/e:AdditionsToProductionMachineryAndEquipment&gt;</v>
      </c>
      <c r="P55" s="83" t="str">
        <f t="shared" si="7"/>
        <v>&lt;e:AdditionsToProductionMachineryAndEquipment contextRef="c10" decimals="-3" unitRef="u1"&gt;0&lt;/e:AdditionsToProductionMachineryAndEquipment&gt;</v>
      </c>
    </row>
    <row r="56" spans="1:16" x14ac:dyDescent="0.25">
      <c r="A56" t="s">
        <v>203</v>
      </c>
      <c r="B56" s="82">
        <v>75</v>
      </c>
      <c r="C56">
        <v>88</v>
      </c>
      <c r="D56" t="s">
        <v>204</v>
      </c>
      <c r="E56">
        <f t="shared" si="6"/>
        <v>1</v>
      </c>
      <c r="F56">
        <f t="shared" si="1"/>
        <v>104</v>
      </c>
      <c r="G56">
        <f t="shared" si="2"/>
        <v>111</v>
      </c>
      <c r="H56">
        <f t="shared" si="3"/>
        <v>171</v>
      </c>
      <c r="J56" t="str">
        <f t="shared" si="4"/>
        <v>&lt;e:AdditionsToOtherPlantOperatingAssetsFixturesAndFurniture contextRef="c10" decimals="-3" unitRef="u1"&gt;</v>
      </c>
      <c r="K56" s="84">
        <f>Regnskabsstatistik!F89*1000</f>
        <v>0</v>
      </c>
      <c r="L56" t="str">
        <f t="shared" si="5"/>
        <v>&lt;/e:AdditionsToOtherPlantOperatingAssetsFixturesAndFurniture&gt;</v>
      </c>
      <c r="P56" s="83" t="str">
        <f t="shared" si="7"/>
        <v>&lt;e:AdditionsToOtherPlantOperatingAssetsFixturesAndFurniture contextRef="c10" decimals="-3" unitRef="u1"&gt;0&lt;/e:AdditionsToOtherPlantOperatingAssetsFixturesAndFurniture&gt;</v>
      </c>
    </row>
    <row r="57" spans="1:16" x14ac:dyDescent="0.25">
      <c r="A57" t="s">
        <v>205</v>
      </c>
      <c r="B57" s="82">
        <v>76</v>
      </c>
      <c r="C57">
        <v>89</v>
      </c>
      <c r="D57" t="s">
        <v>206</v>
      </c>
      <c r="E57">
        <f t="shared" si="6"/>
        <v>1</v>
      </c>
      <c r="F57">
        <f t="shared" si="1"/>
        <v>84</v>
      </c>
      <c r="G57">
        <f t="shared" si="2"/>
        <v>91</v>
      </c>
      <c r="H57">
        <f t="shared" si="3"/>
        <v>131</v>
      </c>
      <c r="J57" t="str">
        <f t="shared" si="4"/>
        <v>&lt;e:IncreaseOfMachineryPlantAndEquipment contextRef="c10" decimals="-3" unitRef="u1"&gt;</v>
      </c>
      <c r="K57" s="84">
        <f>Regnskabsstatistik!F90*1000</f>
        <v>0</v>
      </c>
      <c r="L57" t="str">
        <f t="shared" si="5"/>
        <v>&lt;/e:IncreaseOfMachineryPlantAndEquipment&gt;</v>
      </c>
      <c r="P57" s="83" t="str">
        <f t="shared" si="7"/>
        <v>&lt;e:IncreaseOfMachineryPlantAndEquipment contextRef="c10" decimals="-3" unitRef="u1"&gt;0&lt;/e:IncreaseOfMachineryPlantAndEquipment&gt;</v>
      </c>
    </row>
    <row r="58" spans="1:16" x14ac:dyDescent="0.25">
      <c r="A58" t="s">
        <v>207</v>
      </c>
      <c r="B58" s="82">
        <v>77</v>
      </c>
      <c r="C58">
        <v>90</v>
      </c>
      <c r="D5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84">
        <f>Regnskabsstatistik!F92*1000</f>
        <v>0</v>
      </c>
      <c r="L58" t="str">
        <f t="shared" si="5"/>
        <v>&lt;/e:AdditionsToPropertyPlantAndEquipmentInProgressAndPrepaymentsForPropertyPlantAndEquipment&gt;</v>
      </c>
      <c r="P58" s="83"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82">
        <v>78</v>
      </c>
      <c r="C59">
        <v>91</v>
      </c>
      <c r="D59" t="s">
        <v>210</v>
      </c>
      <c r="E59">
        <f t="shared" si="6"/>
        <v>1</v>
      </c>
      <c r="F59">
        <f t="shared" si="1"/>
        <v>75</v>
      </c>
      <c r="G59">
        <f t="shared" si="2"/>
        <v>82</v>
      </c>
      <c r="H59">
        <f t="shared" si="3"/>
        <v>113</v>
      </c>
      <c r="J59" t="str">
        <f t="shared" si="4"/>
        <v>&lt;e:AdditionsToNoncurrentAssets contextRef="c10" decimals="-3" unitRef="u1"&gt;</v>
      </c>
      <c r="K59" s="84">
        <f>Regnskabsstatistik!F94*1000</f>
        <v>0</v>
      </c>
      <c r="L59" t="str">
        <f t="shared" si="5"/>
        <v>&lt;/e:AdditionsToNoncurrentAssets&gt;</v>
      </c>
      <c r="P59" s="83" t="str">
        <f t="shared" si="7"/>
        <v>&lt;e:AdditionsToNoncurrentAssets contextRef="c10" decimals="-3" unitRef="u1"&gt;0&lt;/e:AdditionsToNoncurrentAssets&gt;</v>
      </c>
    </row>
    <row r="60" spans="1:16" x14ac:dyDescent="0.25">
      <c r="A60" t="s">
        <v>211</v>
      </c>
      <c r="B60" s="82">
        <v>79</v>
      </c>
      <c r="C60">
        <v>92</v>
      </c>
      <c r="D60" t="s">
        <v>212</v>
      </c>
      <c r="E60">
        <f t="shared" si="6"/>
        <v>1</v>
      </c>
      <c r="F60">
        <f t="shared" si="1"/>
        <v>86</v>
      </c>
      <c r="G60">
        <f t="shared" si="2"/>
        <v>93</v>
      </c>
      <c r="H60">
        <f t="shared" si="3"/>
        <v>135</v>
      </c>
      <c r="J60" t="str">
        <f t="shared" si="4"/>
        <v>&lt;e:DecreaseInCompletedDevelopmentProjects contextRef="c10" decimals="-3" unitRef="u1"&gt;</v>
      </c>
      <c r="K60" s="84">
        <f>Regnskabsstatistik!F101*1000</f>
        <v>0</v>
      </c>
      <c r="L60" t="str">
        <f t="shared" si="5"/>
        <v>&lt;/e:DecreaseInCompletedDevelopmentProjects&gt;</v>
      </c>
      <c r="P60" s="83" t="str">
        <f t="shared" si="7"/>
        <v>&lt;e:DecreaseInCompletedDevelopmentProjects contextRef="c10" decimals="-3" unitRef="u1"&gt;0&lt;/e:DecreaseInCompletedDevelopmentProjects&gt;</v>
      </c>
    </row>
    <row r="61" spans="1:16" x14ac:dyDescent="0.25">
      <c r="A61" s="86" t="s">
        <v>213</v>
      </c>
      <c r="B61" s="82">
        <v>80</v>
      </c>
      <c r="C61">
        <v>93</v>
      </c>
      <c r="D61" t="s">
        <v>214</v>
      </c>
      <c r="E61">
        <f t="shared" si="6"/>
        <v>1</v>
      </c>
      <c r="F61">
        <f t="shared" si="1"/>
        <v>115</v>
      </c>
      <c r="G61">
        <f t="shared" si="2"/>
        <v>122</v>
      </c>
      <c r="H61">
        <f t="shared" si="3"/>
        <v>193</v>
      </c>
      <c r="J61" t="str">
        <f t="shared" si="4"/>
        <v>&lt;e:DecreaseOfConcessionsPatentsLicencesTrademarksAndOtherSimilarRights contextRef="c10" decimals="-3" unitRef="u1"&gt;</v>
      </c>
      <c r="K61" s="84">
        <f>Regnskabsstatistik!F102*1000</f>
        <v>0</v>
      </c>
      <c r="L61" t="str">
        <f t="shared" si="5"/>
        <v>&lt;/e:DecreaseOfConcessionsPatentsLicencesTrademarksAndOtherSimilarRights&gt;</v>
      </c>
      <c r="P61" s="83" t="str">
        <f t="shared" si="7"/>
        <v>&lt;e:DecreaseOfConcessionsPatentsLicencesTrademarksAndOtherSimilarRights contextRef="c10" decimals="-3" unitRef="u1"&gt;0&lt;/e:DecreaseOfConcessionsPatentsLicencesTrademarksAndOtherSimilarRights&gt;</v>
      </c>
    </row>
    <row r="62" spans="1:16" x14ac:dyDescent="0.25">
      <c r="A62" t="s">
        <v>215</v>
      </c>
      <c r="B62" s="82">
        <v>81</v>
      </c>
      <c r="C62">
        <v>94</v>
      </c>
      <c r="D62" t="s">
        <v>216</v>
      </c>
      <c r="E62">
        <f t="shared" si="6"/>
        <v>1</v>
      </c>
      <c r="F62">
        <f t="shared" si="1"/>
        <v>66</v>
      </c>
      <c r="G62">
        <f t="shared" si="2"/>
        <v>73</v>
      </c>
      <c r="H62">
        <f t="shared" si="3"/>
        <v>95</v>
      </c>
      <c r="J62" t="str">
        <f t="shared" si="4"/>
        <v>&lt;e:DisposalOfSoftware contextRef="c10" decimals="-3" unitRef="u1"&gt;</v>
      </c>
      <c r="K62" s="84">
        <f>Regnskabsstatistik!F103*1000</f>
        <v>0</v>
      </c>
      <c r="L62" t="str">
        <f t="shared" si="5"/>
        <v>&lt;/e:DisposalOfSoftware&gt;</v>
      </c>
      <c r="P62" s="83" t="str">
        <f t="shared" si="7"/>
        <v>&lt;e:DisposalOfSoftware contextRef="c10" decimals="-3" unitRef="u1"&gt;0&lt;/e:DisposalOfSoftware&gt;</v>
      </c>
    </row>
    <row r="63" spans="1:16" x14ac:dyDescent="0.25">
      <c r="A63" t="s">
        <v>217</v>
      </c>
      <c r="B63" s="82">
        <v>82</v>
      </c>
      <c r="C63">
        <v>95</v>
      </c>
      <c r="D63" t="s">
        <v>218</v>
      </c>
      <c r="E63">
        <f t="shared" si="6"/>
        <v>1</v>
      </c>
      <c r="F63">
        <f t="shared" si="1"/>
        <v>66</v>
      </c>
      <c r="G63">
        <f t="shared" si="2"/>
        <v>73</v>
      </c>
      <c r="H63">
        <f t="shared" si="3"/>
        <v>95</v>
      </c>
      <c r="J63" t="str">
        <f t="shared" si="4"/>
        <v>&lt;e:DecreaseInGoodwill contextRef="c10" decimals="-3" unitRef="u1"&gt;</v>
      </c>
      <c r="K63" s="84">
        <f>Regnskabsstatistik!F104*1000</f>
        <v>0</v>
      </c>
      <c r="L63" t="str">
        <f t="shared" si="5"/>
        <v>&lt;/e:DecreaseInGoodwill&gt;</v>
      </c>
      <c r="P63" s="83" t="str">
        <f t="shared" si="7"/>
        <v>&lt;e:DecreaseInGoodwill contextRef="c10" decimals="-3" unitRef="u1"&gt;0&lt;/e:DecreaseInGoodwill&gt;</v>
      </c>
    </row>
    <row r="64" spans="1:16" x14ac:dyDescent="0.25">
      <c r="A64" t="s">
        <v>219</v>
      </c>
      <c r="B64" s="82">
        <v>83</v>
      </c>
      <c r="C64">
        <v>96</v>
      </c>
      <c r="D64" t="s">
        <v>220</v>
      </c>
      <c r="E64">
        <f t="shared" si="6"/>
        <v>1</v>
      </c>
      <c r="F64">
        <f t="shared" si="1"/>
        <v>74</v>
      </c>
      <c r="G64">
        <f t="shared" si="2"/>
        <v>81</v>
      </c>
      <c r="H64">
        <f t="shared" si="3"/>
        <v>111</v>
      </c>
      <c r="J64" t="str">
        <f t="shared" si="4"/>
        <v>&lt;e:DecreaseOfIntangibleAssets contextRef="c10" decimals="-3" unitRef="u1"&gt;</v>
      </c>
      <c r="K64" s="84">
        <f>Regnskabsstatistik!F105*1000</f>
        <v>0</v>
      </c>
      <c r="L64" t="str">
        <f t="shared" si="5"/>
        <v>&lt;/e:DecreaseOfIntangibleAssets&gt;</v>
      </c>
      <c r="P64" s="83" t="str">
        <f t="shared" si="7"/>
        <v>&lt;e:DecreaseOfIntangibleAssets contextRef="c10" decimals="-3" unitRef="u1"&gt;0&lt;/e:DecreaseOfIntangibleAssets&gt;</v>
      </c>
    </row>
    <row r="65" spans="1:16" x14ac:dyDescent="0.25">
      <c r="A65" t="s">
        <v>221</v>
      </c>
      <c r="B65" s="82">
        <v>84</v>
      </c>
      <c r="C65">
        <v>97</v>
      </c>
      <c r="D65" t="s">
        <v>222</v>
      </c>
      <c r="E65">
        <f t="shared" si="6"/>
        <v>1</v>
      </c>
      <c r="F65">
        <f t="shared" si="1"/>
        <v>92</v>
      </c>
      <c r="G65">
        <f t="shared" si="2"/>
        <v>99</v>
      </c>
      <c r="H65">
        <f t="shared" si="3"/>
        <v>147</v>
      </c>
      <c r="J65" t="str">
        <f t="shared" si="4"/>
        <v>&lt;e:DisposalsOfBuildingsIncludingLandAtBookValue contextRef="c10" decimals="-3" unitRef="u1"&gt;</v>
      </c>
      <c r="K65" s="84">
        <f>Regnskabsstatistik!F107*1000</f>
        <v>0</v>
      </c>
      <c r="L65" t="str">
        <f t="shared" si="5"/>
        <v>&lt;/e:DisposalsOfBuildingsIncludingLandAtBookValue&gt;</v>
      </c>
      <c r="P65" s="83" t="str">
        <f t="shared" si="7"/>
        <v>&lt;e:DisposalsOfBuildingsIncludingLandAtBookValue contextRef="c10" decimals="-3" unitRef="u1"&gt;0&lt;/e:DisposalsOfBuildingsIncludingLandAtBookValue&gt;</v>
      </c>
    </row>
    <row r="66" spans="1:16" x14ac:dyDescent="0.25">
      <c r="A66" t="s">
        <v>223</v>
      </c>
      <c r="B66" s="82">
        <v>85</v>
      </c>
      <c r="C66">
        <v>98</v>
      </c>
      <c r="D66" t="s">
        <v>224</v>
      </c>
      <c r="E66">
        <f t="shared" si="6"/>
        <v>1</v>
      </c>
      <c r="F66">
        <f t="shared" si="1"/>
        <v>86</v>
      </c>
      <c r="G66">
        <f t="shared" si="2"/>
        <v>93</v>
      </c>
      <c r="H66">
        <f t="shared" si="3"/>
        <v>135</v>
      </c>
      <c r="J66" t="str">
        <f t="shared" si="4"/>
        <v>&lt;e:DisposalsOfLandNotBuiltUponAtBookValue contextRef="c10" decimals="-3" unitRef="u1"&gt;</v>
      </c>
      <c r="K66" s="84">
        <f>Regnskabsstatistik!F108*1000</f>
        <v>0</v>
      </c>
      <c r="L66" t="str">
        <f t="shared" si="5"/>
        <v>&lt;/e:DisposalsOfLandNotBuiltUponAtBookValue&gt;</v>
      </c>
      <c r="P66" s="83" t="str">
        <f t="shared" si="7"/>
        <v>&lt;e:DisposalsOfLandNotBuiltUponAtBookValue contextRef="c10" decimals="-3" unitRef="u1"&gt;0&lt;/e:DisposalsOfLandNotBuiltUponAtBookValue&gt;</v>
      </c>
    </row>
    <row r="67" spans="1:16" x14ac:dyDescent="0.25">
      <c r="A67" t="s">
        <v>225</v>
      </c>
      <c r="B67" s="82">
        <v>86</v>
      </c>
      <c r="C67">
        <v>99</v>
      </c>
      <c r="D67" t="s">
        <v>226</v>
      </c>
      <c r="E67">
        <f t="shared" si="6"/>
        <v>1</v>
      </c>
      <c r="F67">
        <f t="shared" si="1"/>
        <v>100</v>
      </c>
      <c r="G67">
        <f t="shared" si="2"/>
        <v>107</v>
      </c>
      <c r="H67">
        <f t="shared" si="3"/>
        <v>163</v>
      </c>
      <c r="J67" t="str">
        <f t="shared" si="4"/>
        <v>&lt;e:DisposalsOfRoadsHarboursSquaresAndSimilarAtBookValue contextRef="c10" decimals="-3" unitRef="u1"&gt;</v>
      </c>
      <c r="K67" s="84">
        <f>Regnskabsstatistik!F109*1000</f>
        <v>0</v>
      </c>
      <c r="L67" t="str">
        <f t="shared" ref="L67:L84" si="8">MID(D67,G67,H67)</f>
        <v>&lt;/e:DisposalsOfRoadsHarboursSquaresAndSimilarAtBookValue&gt;</v>
      </c>
      <c r="P67" s="83" t="str">
        <f t="shared" ref="P67:P117" si="9">+J67&amp;K67&amp;L67</f>
        <v>&lt;e:DisposalsOfRoadsHarboursSquaresAndSimilarAtBookValue contextRef="c10" decimals="-3" unitRef="u1"&gt;0&lt;/e:DisposalsOfRoadsHarboursSquaresAndSimilarAtBookValue&gt;</v>
      </c>
    </row>
    <row r="68" spans="1:16" x14ac:dyDescent="0.25">
      <c r="A68" t="s">
        <v>227</v>
      </c>
      <c r="B68" s="82">
        <v>87</v>
      </c>
      <c r="C68">
        <v>100</v>
      </c>
      <c r="D6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84">
        <f>Regnskabsstatistik!F110*1000</f>
        <v>0</v>
      </c>
      <c r="L68" t="str">
        <f t="shared" si="8"/>
        <v>&lt;/e:TotalDecreaseOfRealEstateAtBookValue&gt;</v>
      </c>
      <c r="P68" s="83" t="str">
        <f t="shared" si="9"/>
        <v>&lt;e:TotalDecreaseOfRealEstateAtBookValue contextRef="c10" decimals="-3" unitRef="u1"&gt;0&lt;/e:TotalDecreaseOfRealEstateAtBookValue&gt;</v>
      </c>
    </row>
    <row r="69" spans="1:16" x14ac:dyDescent="0.25">
      <c r="A69" t="s">
        <v>229</v>
      </c>
      <c r="B69" s="82">
        <v>88</v>
      </c>
      <c r="C69">
        <v>101</v>
      </c>
      <c r="D69"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84">
        <f>Regnskabsstatistik!F112*1000</f>
        <v>0</v>
      </c>
      <c r="L69" t="str">
        <f t="shared" si="8"/>
        <v>&lt;/e:DisposalsOfProductionMachineryAndEquipmentAtBookValue&gt;</v>
      </c>
      <c r="P69" s="83" t="str">
        <f t="shared" si="9"/>
        <v>&lt;e:DisposalsOfProductionMachineryAndEquipmentAtBookValue contextRef="c10" decimals="-3" unitRef="u1"&gt;0&lt;/e:DisposalsOfProductionMachineryAndEquipmentAtBookValue&gt;</v>
      </c>
    </row>
    <row r="70" spans="1:16" x14ac:dyDescent="0.25">
      <c r="A70" t="s">
        <v>231</v>
      </c>
      <c r="B70" s="82">
        <v>89</v>
      </c>
      <c r="C70">
        <v>102</v>
      </c>
      <c r="D70" t="s">
        <v>232</v>
      </c>
      <c r="E70">
        <f t="shared" si="14"/>
        <v>1</v>
      </c>
      <c r="F70">
        <f t="shared" si="10"/>
        <v>115</v>
      </c>
      <c r="G70">
        <f t="shared" si="11"/>
        <v>122</v>
      </c>
      <c r="H70">
        <f t="shared" si="12"/>
        <v>193</v>
      </c>
      <c r="J70" t="str">
        <f t="shared" si="13"/>
        <v>&lt;e:DisposalsOfOtherPlantOperatingAssetsFixturesAndFurnitureAtBookValue contextRef="c10" decimals="-3" unitRef="u1"&gt;</v>
      </c>
      <c r="K70" s="84">
        <f>Regnskabsstatistik!F113*1000</f>
        <v>0</v>
      </c>
      <c r="L70" t="str">
        <f t="shared" si="8"/>
        <v>&lt;/e:DisposalsOfOtherPlantOperatingAssetsFixturesAndFurnitureAtBookValue&gt;</v>
      </c>
      <c r="P70" s="83" t="str">
        <f t="shared" si="9"/>
        <v>&lt;e:DisposalsOfOtherPlantOperatingAssetsFixturesAndFurnitureAtBookValue contextRef="c10" decimals="-3" unitRef="u1"&gt;0&lt;/e:DisposalsOfOtherPlantOperatingAssetsFixturesAndFurnitureAtBookValue&gt;</v>
      </c>
    </row>
    <row r="71" spans="1:16" x14ac:dyDescent="0.25">
      <c r="A71" s="86" t="s">
        <v>233</v>
      </c>
      <c r="B71" s="82">
        <v>90</v>
      </c>
      <c r="C71">
        <v>103</v>
      </c>
      <c r="D71" t="s">
        <v>234</v>
      </c>
      <c r="E71">
        <f t="shared" si="14"/>
        <v>1</v>
      </c>
      <c r="F71">
        <f t="shared" si="10"/>
        <v>100</v>
      </c>
      <c r="G71">
        <f t="shared" si="11"/>
        <v>107</v>
      </c>
      <c r="H71">
        <f t="shared" si="12"/>
        <v>163</v>
      </c>
      <c r="J71" t="str">
        <f t="shared" si="13"/>
        <v>&lt;e:TotalDecreaseOfMachineryPlantAndEquipmentAtBookValue contextRef="c10" decimals="-3" unitRef="u1"&gt;</v>
      </c>
      <c r="K71" s="84">
        <f>Regnskabsstatistik!F114*1000</f>
        <v>0</v>
      </c>
      <c r="L71" t="str">
        <f t="shared" si="8"/>
        <v>&lt;/e:TotalDecreaseOfMachineryPlantAndEquipmentAtBookValue&gt;</v>
      </c>
      <c r="P71" s="83" t="str">
        <f t="shared" si="9"/>
        <v>&lt;e:TotalDecreaseOfMachineryPlantAndEquipmentAtBookValue contextRef="c10" decimals="-3" unitRef="u1"&gt;0&lt;/e:TotalDecreaseOfMachineryPlantAndEquipmentAtBookValue&gt;</v>
      </c>
    </row>
    <row r="72" spans="1:16" x14ac:dyDescent="0.25">
      <c r="A72" t="s">
        <v>235</v>
      </c>
      <c r="B72" s="82">
        <v>91</v>
      </c>
      <c r="C72">
        <v>104</v>
      </c>
      <c r="D72" t="s">
        <v>236</v>
      </c>
      <c r="E72">
        <f t="shared" si="14"/>
        <v>1</v>
      </c>
      <c r="F72">
        <f t="shared" si="10"/>
        <v>110</v>
      </c>
      <c r="G72">
        <f t="shared" si="11"/>
        <v>117</v>
      </c>
      <c r="H72">
        <f t="shared" si="12"/>
        <v>183</v>
      </c>
      <c r="J72" t="str">
        <f t="shared" si="13"/>
        <v>&lt;e:ReversalOfAmortisationOnDecreaseInCompletedDevelopmentProjects contextRef="c10" decimals="-3" unitRef="u1"&gt;</v>
      </c>
      <c r="K72" s="84">
        <f>Regnskabsstatistik!F116*1000</f>
        <v>0</v>
      </c>
      <c r="L72" t="str">
        <f t="shared" si="8"/>
        <v>&lt;/e:ReversalOfAmortisationOnDecreaseInCompletedDevelopmentProjects&gt;</v>
      </c>
      <c r="P72" s="83" t="str">
        <f t="shared" si="9"/>
        <v>&lt;e:ReversalOfAmortisationOnDecreaseInCompletedDevelopmentProjects contextRef="c10" decimals="-3" unitRef="u1"&gt;0&lt;/e:ReversalOfAmortisationOnDecreaseInCompletedDevelopmentProjects&gt;</v>
      </c>
    </row>
    <row r="73" spans="1:16" x14ac:dyDescent="0.25">
      <c r="A73" t="s">
        <v>237</v>
      </c>
      <c r="B73" s="82">
        <v>92</v>
      </c>
      <c r="C73">
        <v>105</v>
      </c>
      <c r="D73"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84">
        <f>Regnskabsstatistik!F117*1000</f>
        <v>0</v>
      </c>
      <c r="L73" t="str">
        <f t="shared" si="8"/>
        <v>&lt;/e:ReversalOfAmortisationOnDecreaseOfConcessionsPatentsLicencesTrademarksAndOtherSimilarRights&gt;</v>
      </c>
      <c r="P73" s="83"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82">
        <v>93</v>
      </c>
      <c r="C74">
        <v>106</v>
      </c>
      <c r="D74" t="s">
        <v>240</v>
      </c>
      <c r="E74">
        <f t="shared" si="14"/>
        <v>1</v>
      </c>
      <c r="F74">
        <f t="shared" si="10"/>
        <v>90</v>
      </c>
      <c r="G74">
        <f t="shared" si="11"/>
        <v>97</v>
      </c>
      <c r="H74">
        <f t="shared" si="12"/>
        <v>143</v>
      </c>
      <c r="J74" t="str">
        <f t="shared" si="13"/>
        <v>&lt;e:ReversalOfAmortisationOnDisposalOfSoftware contextRef="c10" decimals="-3" unitRef="u1"&gt;</v>
      </c>
      <c r="K74" s="84">
        <f>Regnskabsstatistik!F118*1000</f>
        <v>0</v>
      </c>
      <c r="L74" t="str">
        <f t="shared" si="8"/>
        <v>&lt;/e:ReversalOfAmortisationOnDisposalOfSoftware&gt;</v>
      </c>
      <c r="P74" s="83" t="str">
        <f t="shared" si="9"/>
        <v>&lt;e:ReversalOfAmortisationOnDisposalOfSoftware contextRef="c10" decimals="-3" unitRef="u1"&gt;0&lt;/e:ReversalOfAmortisationOnDisposalOfSoftware&gt;</v>
      </c>
    </row>
    <row r="75" spans="1:16" x14ac:dyDescent="0.25">
      <c r="A75" t="s">
        <v>241</v>
      </c>
      <c r="B75" s="82">
        <v>94</v>
      </c>
      <c r="C75">
        <v>107</v>
      </c>
      <c r="D75" t="s">
        <v>242</v>
      </c>
      <c r="E75">
        <f t="shared" si="14"/>
        <v>1</v>
      </c>
      <c r="F75">
        <f t="shared" si="10"/>
        <v>90</v>
      </c>
      <c r="G75">
        <f t="shared" si="11"/>
        <v>97</v>
      </c>
      <c r="H75">
        <f t="shared" si="12"/>
        <v>143</v>
      </c>
      <c r="J75" t="str">
        <f t="shared" si="13"/>
        <v>&lt;e:ReversalOfAmortisationOnDecreaseInGoodwill contextRef="c10" decimals="-3" unitRef="u1"&gt;</v>
      </c>
      <c r="K75" s="84">
        <f>Regnskabsstatistik!F119*1000</f>
        <v>0</v>
      </c>
      <c r="L75" t="str">
        <f t="shared" si="8"/>
        <v>&lt;/e:ReversalOfAmortisationOnDecreaseInGoodwill&gt;</v>
      </c>
      <c r="P75" s="83" t="str">
        <f t="shared" si="9"/>
        <v>&lt;e:ReversalOfAmortisationOnDecreaseInGoodwill contextRef="c10" decimals="-3" unitRef="u1"&gt;0&lt;/e:ReversalOfAmortisationOnDecreaseInGoodwill&gt;</v>
      </c>
    </row>
    <row r="76" spans="1:16" x14ac:dyDescent="0.25">
      <c r="A76" t="s">
        <v>243</v>
      </c>
      <c r="B76" s="82">
        <v>95</v>
      </c>
      <c r="C76">
        <v>108</v>
      </c>
      <c r="D76" t="s">
        <v>244</v>
      </c>
      <c r="E76">
        <f t="shared" si="14"/>
        <v>1</v>
      </c>
      <c r="F76">
        <f t="shared" si="10"/>
        <v>103</v>
      </c>
      <c r="G76">
        <f t="shared" si="11"/>
        <v>110</v>
      </c>
      <c r="H76">
        <f t="shared" si="12"/>
        <v>169</v>
      </c>
      <c r="J76" t="str">
        <f t="shared" si="13"/>
        <v>&lt;e:ReversalOfAmortisationOnTotalDecreaseOfIntangibleAssets contextRef="c10" decimals="-3" unitRef="u1"&gt;</v>
      </c>
      <c r="K76" s="84">
        <f>Regnskabsstatistik!F120*1000</f>
        <v>0</v>
      </c>
      <c r="L76" t="str">
        <f t="shared" si="8"/>
        <v>&lt;/e:ReversalOfAmortisationOnTotalDecreaseOfIntangibleAssets&gt;</v>
      </c>
      <c r="P76" s="83" t="str">
        <f t="shared" si="9"/>
        <v>&lt;e:ReversalOfAmortisationOnTotalDecreaseOfIntangibleAssets contextRef="c10" decimals="-3" unitRef="u1"&gt;0&lt;/e:ReversalOfAmortisationOnTotalDecreaseOfIntangibleAssets&gt;</v>
      </c>
    </row>
    <row r="77" spans="1:16" x14ac:dyDescent="0.25">
      <c r="A77" t="s">
        <v>245</v>
      </c>
      <c r="B77" s="82">
        <v>96</v>
      </c>
      <c r="C77">
        <v>109</v>
      </c>
      <c r="D77" t="s">
        <v>246</v>
      </c>
      <c r="E77">
        <f t="shared" si="14"/>
        <v>1</v>
      </c>
      <c r="F77">
        <f t="shared" si="10"/>
        <v>105</v>
      </c>
      <c r="G77">
        <f t="shared" si="11"/>
        <v>112</v>
      </c>
      <c r="H77">
        <f t="shared" si="12"/>
        <v>173</v>
      </c>
      <c r="J77" t="str">
        <f t="shared" si="13"/>
        <v>&lt;e:ReversalOfAmortisationOnDisposalsOfBuildingsIncludingLand contextRef="c10" decimals="-3" unitRef="u1"&gt;</v>
      </c>
      <c r="K77" s="84">
        <f>Regnskabsstatistik!F122*1000</f>
        <v>0</v>
      </c>
      <c r="L77" t="str">
        <f t="shared" si="8"/>
        <v>&lt;/e:ReversalOfAmortisationOnDisposalsOfBuildingsIncludingLand&gt;</v>
      </c>
      <c r="P77" s="83" t="str">
        <f t="shared" si="9"/>
        <v>&lt;e:ReversalOfAmortisationOnDisposalsOfBuildingsIncludingLand contextRef="c10" decimals="-3" unitRef="u1"&gt;0&lt;/e:ReversalOfAmortisationOnDisposalsOfBuildingsIncludingLand&gt;</v>
      </c>
    </row>
    <row r="78" spans="1:16" x14ac:dyDescent="0.25">
      <c r="A78" t="s">
        <v>247</v>
      </c>
      <c r="B78" s="82">
        <v>97</v>
      </c>
      <c r="C78">
        <v>110</v>
      </c>
      <c r="D78" t="s">
        <v>248</v>
      </c>
      <c r="E78">
        <f t="shared" si="14"/>
        <v>1</v>
      </c>
      <c r="F78">
        <f t="shared" si="10"/>
        <v>111</v>
      </c>
      <c r="G78">
        <f t="shared" si="11"/>
        <v>118</v>
      </c>
      <c r="H78">
        <f t="shared" si="12"/>
        <v>185</v>
      </c>
      <c r="J78" t="str">
        <f t="shared" si="13"/>
        <v>&lt;e:ReversalOfAmortisationOnDisposalOfLandNotBuiltUponIncludingLand contextRef="c10" decimals="-3" unitRef="u1"&gt;</v>
      </c>
      <c r="K78" s="84">
        <f>Regnskabsstatistik!F123*1000</f>
        <v>0</v>
      </c>
      <c r="L78" t="str">
        <f t="shared" si="8"/>
        <v>&lt;/e:ReversalOfAmortisationOnDisposalOfLandNotBuiltUponIncludingLand&gt;</v>
      </c>
      <c r="P78" s="83" t="str">
        <f t="shared" si="9"/>
        <v>&lt;e:ReversalOfAmortisationOnDisposalOfLandNotBuiltUponIncludingLand contextRef="c10" decimals="-3" unitRef="u1"&gt;0&lt;/e:ReversalOfAmortisationOnDisposalOfLandNotBuiltUponIncludingLand&gt;</v>
      </c>
    </row>
    <row r="79" spans="1:16" x14ac:dyDescent="0.25">
      <c r="A79" t="s">
        <v>249</v>
      </c>
      <c r="B79" s="82">
        <v>98</v>
      </c>
      <c r="C79">
        <v>111</v>
      </c>
      <c r="D79"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84">
        <f>Regnskabsstatistik!F124*1000</f>
        <v>0</v>
      </c>
      <c r="L79" t="str">
        <f t="shared" si="8"/>
        <v>&lt;/e:ReversalOfAmortisationOnDisposalsOfRoadsHarboursSquaresAndSimilarIncludingLand&gt;</v>
      </c>
      <c r="P79" s="83"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82">
        <v>99</v>
      </c>
      <c r="C80">
        <v>112</v>
      </c>
      <c r="D80" t="s">
        <v>252</v>
      </c>
      <c r="E80">
        <f t="shared" si="14"/>
        <v>1</v>
      </c>
      <c r="F80">
        <f t="shared" si="10"/>
        <v>97</v>
      </c>
      <c r="G80">
        <f t="shared" si="11"/>
        <v>104</v>
      </c>
      <c r="H80">
        <f t="shared" si="12"/>
        <v>157</v>
      </c>
      <c r="J80" t="str">
        <f t="shared" si="13"/>
        <v>&lt;e:ReversalOfAmortisationOnTotalDecreaseOfRealEstate contextRef="c10" decimals="-3" unitRef="u1"&gt;</v>
      </c>
      <c r="K80" s="84">
        <f>Regnskabsstatistik!F125*1000</f>
        <v>0</v>
      </c>
      <c r="L80" t="str">
        <f t="shared" si="8"/>
        <v>&lt;/e:ReversalOfAmortisationOnTotalDecreaseOfRealEstate&gt;</v>
      </c>
      <c r="P80" s="83" t="str">
        <f t="shared" si="9"/>
        <v>&lt;e:ReversalOfAmortisationOnTotalDecreaseOfRealEstate contextRef="c10" decimals="-3" unitRef="u1"&gt;0&lt;/e:ReversalOfAmortisationOnTotalDecreaseOfRealEstate&gt;</v>
      </c>
    </row>
    <row r="81" spans="1:16" x14ac:dyDescent="0.25">
      <c r="A81" t="s">
        <v>253</v>
      </c>
      <c r="B81" s="82">
        <v>100</v>
      </c>
      <c r="C81">
        <v>113</v>
      </c>
      <c r="D81" t="s">
        <v>254</v>
      </c>
      <c r="E81">
        <f t="shared" si="14"/>
        <v>1</v>
      </c>
      <c r="F81">
        <f t="shared" si="10"/>
        <v>114</v>
      </c>
      <c r="G81">
        <f t="shared" si="11"/>
        <v>121</v>
      </c>
      <c r="H81">
        <f t="shared" si="12"/>
        <v>191</v>
      </c>
      <c r="J81" t="str">
        <f t="shared" si="13"/>
        <v>&lt;e:ReversalOfAmortisationOnDisposalsOfProductionMachineryAndEquipment contextRef="c10" decimals="-3" unitRef="u1"&gt;</v>
      </c>
      <c r="K81" s="84">
        <f>Regnskabsstatistik!F127*1000</f>
        <v>0</v>
      </c>
      <c r="L81" t="str">
        <f t="shared" si="8"/>
        <v>&lt;/e:ReversalOfAmortisationOnDisposalsOfProductionMachineryAndEquipment&gt;</v>
      </c>
      <c r="P81" s="83" t="str">
        <f t="shared" si="9"/>
        <v>&lt;e:ReversalOfAmortisationOnDisposalsOfProductionMachineryAndEquipment contextRef="c10" decimals="-3" unitRef="u1"&gt;0&lt;/e:ReversalOfAmortisationOnDisposalsOfProductionMachineryAndEquipment&gt;</v>
      </c>
    </row>
    <row r="82" spans="1:16" x14ac:dyDescent="0.25">
      <c r="A82" t="s">
        <v>255</v>
      </c>
      <c r="B82" s="82">
        <v>101</v>
      </c>
      <c r="C82">
        <v>114</v>
      </c>
      <c r="D82"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84">
        <f>Regnskabsstatistik!F128*1000</f>
        <v>0</v>
      </c>
      <c r="L82" t="str">
        <f t="shared" si="8"/>
        <v>&lt;/e:ReversalOfAmortisationOnDisposalsOfOthePlantOperatingAssetsFixturesAndFurniture&gt;</v>
      </c>
      <c r="P82" s="83"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82">
        <v>102</v>
      </c>
      <c r="C83">
        <v>115</v>
      </c>
      <c r="D83" t="s">
        <v>258</v>
      </c>
      <c r="E83">
        <f t="shared" si="14"/>
        <v>1</v>
      </c>
      <c r="F83">
        <f t="shared" si="10"/>
        <v>113</v>
      </c>
      <c r="G83">
        <f t="shared" si="11"/>
        <v>120</v>
      </c>
      <c r="H83">
        <f t="shared" si="12"/>
        <v>189</v>
      </c>
      <c r="J83" t="str">
        <f t="shared" si="13"/>
        <v>&lt;e:ReversalOfAmortisationOnTotalDecreaseOfMachineryPlantAndEquipment contextRef="c10" decimals="-3" unitRef="u1"&gt;</v>
      </c>
      <c r="K83" s="84">
        <f>Regnskabsstatistik!F129*1000</f>
        <v>0</v>
      </c>
      <c r="L83" t="str">
        <f t="shared" si="8"/>
        <v>&lt;/e:ReversalOfAmortisationOnTotalDecreaseOfMachineryPlantAndEquipment&gt;</v>
      </c>
      <c r="P83" s="83" t="str">
        <f t="shared" si="9"/>
        <v>&lt;e:ReversalOfAmortisationOnTotalDecreaseOfMachineryPlantAndEquipment contextRef="c10" decimals="-3" unitRef="u1"&gt;0&lt;/e:ReversalOfAmortisationOnTotalDecreaseOfMachineryPlantAndEquipment&gt;</v>
      </c>
    </row>
    <row r="84" spans="1:16" x14ac:dyDescent="0.25">
      <c r="A84" t="s">
        <v>259</v>
      </c>
      <c r="B84" s="82">
        <v>103</v>
      </c>
      <c r="C84">
        <v>116</v>
      </c>
      <c r="D84" t="s">
        <v>260</v>
      </c>
      <c r="E84">
        <f t="shared" si="14"/>
        <v>1</v>
      </c>
      <c r="F84">
        <f t="shared" si="10"/>
        <v>70</v>
      </c>
      <c r="G84">
        <f t="shared" si="11"/>
        <v>77</v>
      </c>
      <c r="H84">
        <f t="shared" si="12"/>
        <v>103</v>
      </c>
      <c r="J84" t="str">
        <f t="shared" si="13"/>
        <v>&lt;e:TotalDisposalsOfAssets contextRef="c10" decimals="-3" unitRef="u1"&gt;</v>
      </c>
      <c r="K84" s="84">
        <f>Regnskabsstatistik!F131*1000</f>
        <v>0</v>
      </c>
      <c r="L84" t="str">
        <f t="shared" si="8"/>
        <v>&lt;/e:TotalDisposalsOfAssets&gt;</v>
      </c>
      <c r="P84" s="83" t="str">
        <f t="shared" si="9"/>
        <v>&lt;e:TotalDisposalsOfAssets contextRef="c10" decimals="-3" unitRef="u1"&gt;0&lt;/e:TotalDisposalsOfAssets&gt;</v>
      </c>
    </row>
    <row r="85" spans="1:16" x14ac:dyDescent="0.25">
      <c r="C85">
        <v>118</v>
      </c>
      <c r="D85" t="s">
        <v>261</v>
      </c>
      <c r="E85">
        <f t="shared" si="14"/>
        <v>1</v>
      </c>
      <c r="F85">
        <f t="shared" si="10"/>
        <v>23</v>
      </c>
      <c r="J85" t="str">
        <f t="shared" si="13"/>
        <v>&lt;!--Context_Duration--&gt;</v>
      </c>
      <c r="P85" s="83" t="str">
        <f t="shared" si="9"/>
        <v>&lt;!--Context_Duration--&gt;</v>
      </c>
    </row>
    <row r="86" spans="1:16" x14ac:dyDescent="0.25">
      <c r="C86">
        <v>119</v>
      </c>
      <c r="D86" t="s">
        <v>262</v>
      </c>
      <c r="E86">
        <f t="shared" si="14"/>
        <v>1</v>
      </c>
      <c r="F86">
        <f t="shared" si="10"/>
        <v>18</v>
      </c>
      <c r="J86" t="str">
        <f>MID(D86,E86,F86)</f>
        <v>&lt;context id="c10"&gt;</v>
      </c>
      <c r="P86" s="83" t="str">
        <f t="shared" si="9"/>
        <v>&lt;context id="c10"&gt;</v>
      </c>
    </row>
    <row r="87" spans="1:16" x14ac:dyDescent="0.25">
      <c r="C87">
        <v>120</v>
      </c>
      <c r="D87" t="s">
        <v>263</v>
      </c>
      <c r="E87">
        <f t="shared" si="14"/>
        <v>1</v>
      </c>
      <c r="F87">
        <f t="shared" si="10"/>
        <v>8</v>
      </c>
      <c r="J87" t="str">
        <f t="shared" si="13"/>
        <v>&lt;entity&gt;</v>
      </c>
      <c r="P87" s="83" t="str">
        <f t="shared" si="9"/>
        <v>&lt;entity&gt;</v>
      </c>
    </row>
    <row r="88" spans="1:16" x14ac:dyDescent="0.25">
      <c r="C88">
        <v>121</v>
      </c>
      <c r="D88" t="s">
        <v>264</v>
      </c>
      <c r="E88">
        <f t="shared" si="14"/>
        <v>1</v>
      </c>
      <c r="F88">
        <f t="shared" si="10"/>
        <v>44</v>
      </c>
      <c r="G88">
        <f t="shared" si="11"/>
        <v>53</v>
      </c>
      <c r="H88">
        <f t="shared" si="12"/>
        <v>65</v>
      </c>
      <c r="J88" t="str">
        <f t="shared" si="13"/>
        <v>&lt;identifier scheme="http://www.dcca.dk/cvr"&gt;</v>
      </c>
      <c r="K88" s="84">
        <f>Regnskabsstatistik!F2</f>
        <v>17150413</v>
      </c>
      <c r="L88" t="str">
        <f>MID(D88,G88,H88)</f>
        <v>&lt;/identifier&gt;</v>
      </c>
      <c r="P88" s="83" t="str">
        <f t="shared" si="9"/>
        <v>&lt;identifier scheme="http://www.dcca.dk/cvr"&gt;17150413&lt;/identifier&gt;</v>
      </c>
    </row>
    <row r="89" spans="1:16" x14ac:dyDescent="0.25">
      <c r="C89">
        <v>122</v>
      </c>
      <c r="D89" t="s">
        <v>265</v>
      </c>
      <c r="E89">
        <f t="shared" si="14"/>
        <v>1</v>
      </c>
      <c r="F89">
        <f t="shared" si="10"/>
        <v>9</v>
      </c>
      <c r="J89" t="str">
        <f t="shared" si="13"/>
        <v>&lt;/entity&gt;</v>
      </c>
      <c r="P89" s="83" t="str">
        <f t="shared" si="9"/>
        <v>&lt;/entity&gt;</v>
      </c>
    </row>
    <row r="90" spans="1:16" x14ac:dyDescent="0.25">
      <c r="C90">
        <v>123</v>
      </c>
      <c r="D90" t="s">
        <v>266</v>
      </c>
      <c r="E90">
        <f t="shared" si="14"/>
        <v>1</v>
      </c>
      <c r="F90">
        <f t="shared" si="10"/>
        <v>8</v>
      </c>
      <c r="J90" t="str">
        <f t="shared" si="13"/>
        <v>&lt;period&gt;</v>
      </c>
      <c r="P90" s="83" t="str">
        <f t="shared" si="9"/>
        <v>&lt;period&gt;</v>
      </c>
    </row>
    <row r="91" spans="1:16" x14ac:dyDescent="0.25">
      <c r="C91">
        <v>124</v>
      </c>
      <c r="D91" t="s">
        <v>267</v>
      </c>
      <c r="E91">
        <f t="shared" si="14"/>
        <v>1</v>
      </c>
      <c r="F91">
        <f t="shared" si="10"/>
        <v>11</v>
      </c>
      <c r="G91">
        <f t="shared" si="11"/>
        <v>22</v>
      </c>
      <c r="H91">
        <f t="shared" si="12"/>
        <v>33</v>
      </c>
      <c r="J91" t="str">
        <f t="shared" si="13"/>
        <v>&lt;startDate&gt;</v>
      </c>
      <c r="K91" s="85" t="str">
        <f>Regnskabsstatistik!F6</f>
        <v>2025-01-01</v>
      </c>
      <c r="L91" t="str">
        <f>MID(D91,G91,H91)</f>
        <v>&lt;/startDate&gt;</v>
      </c>
      <c r="P91" s="83" t="str">
        <f>+J91&amp;K91&amp;L91</f>
        <v>&lt;startDate&gt;2025-01-01&lt;/startDate&gt;</v>
      </c>
    </row>
    <row r="92" spans="1:16" x14ac:dyDescent="0.25">
      <c r="C92">
        <v>125</v>
      </c>
      <c r="D92" t="s">
        <v>268</v>
      </c>
      <c r="E92">
        <f t="shared" si="14"/>
        <v>1</v>
      </c>
      <c r="F92">
        <f t="shared" si="10"/>
        <v>9</v>
      </c>
      <c r="G92">
        <f t="shared" si="11"/>
        <v>20</v>
      </c>
      <c r="H92">
        <f t="shared" si="12"/>
        <v>29</v>
      </c>
      <c r="J92" t="str">
        <f t="shared" si="13"/>
        <v>&lt;endDate&gt;</v>
      </c>
      <c r="K92" s="85" t="str">
        <f>Regnskabsstatistik!G6</f>
        <v>2025-12-31</v>
      </c>
      <c r="L92" t="str">
        <f>MID(D92,G92,H92)</f>
        <v>&lt;/endDate&gt;</v>
      </c>
      <c r="P92" s="83" t="str">
        <f t="shared" si="9"/>
        <v>&lt;endDate&gt;2025-12-31&lt;/endDate&gt;</v>
      </c>
    </row>
    <row r="93" spans="1:16" x14ac:dyDescent="0.25">
      <c r="C93">
        <v>126</v>
      </c>
      <c r="D93" t="s">
        <v>269</v>
      </c>
      <c r="E93">
        <f t="shared" si="14"/>
        <v>1</v>
      </c>
      <c r="F93">
        <f t="shared" si="10"/>
        <v>9</v>
      </c>
      <c r="J93" t="str">
        <f t="shared" si="13"/>
        <v>&lt;/period&gt;</v>
      </c>
      <c r="P93" s="83" t="str">
        <f t="shared" si="9"/>
        <v>&lt;/period&gt;</v>
      </c>
    </row>
    <row r="94" spans="1:16" x14ac:dyDescent="0.25">
      <c r="C94">
        <v>127</v>
      </c>
      <c r="D94" t="s">
        <v>270</v>
      </c>
      <c r="E94">
        <f t="shared" si="14"/>
        <v>1</v>
      </c>
      <c r="F94">
        <f t="shared" si="10"/>
        <v>10</v>
      </c>
      <c r="J94" t="str">
        <f t="shared" si="13"/>
        <v>&lt;/context&gt;</v>
      </c>
      <c r="P94" s="83" t="str">
        <f t="shared" si="9"/>
        <v>&lt;/context&gt;</v>
      </c>
    </row>
    <row r="95" spans="1:16" x14ac:dyDescent="0.25">
      <c r="C95">
        <v>128</v>
      </c>
      <c r="D95" t="s">
        <v>271</v>
      </c>
      <c r="E95">
        <f t="shared" si="14"/>
        <v>1</v>
      </c>
      <c r="F95">
        <f t="shared" si="10"/>
        <v>26</v>
      </c>
      <c r="J95" t="str">
        <f t="shared" si="13"/>
        <v>&lt;!--Context_Instant_pre--&gt;</v>
      </c>
      <c r="P95" s="83" t="str">
        <f t="shared" si="9"/>
        <v>&lt;!--Context_Instant_pre--&gt;</v>
      </c>
    </row>
    <row r="96" spans="1:16" x14ac:dyDescent="0.25">
      <c r="C96">
        <v>129</v>
      </c>
      <c r="D96" t="s">
        <v>272</v>
      </c>
      <c r="E96">
        <f t="shared" si="14"/>
        <v>1</v>
      </c>
      <c r="F96">
        <f t="shared" si="10"/>
        <v>18</v>
      </c>
      <c r="J96" t="str">
        <f t="shared" si="13"/>
        <v>&lt;context id="c11"&gt;</v>
      </c>
      <c r="P96" s="83" t="str">
        <f t="shared" si="9"/>
        <v>&lt;context id="c11"&gt;</v>
      </c>
    </row>
    <row r="97" spans="3:16" x14ac:dyDescent="0.25">
      <c r="C97">
        <v>130</v>
      </c>
      <c r="D97" t="s">
        <v>263</v>
      </c>
      <c r="E97">
        <f t="shared" si="14"/>
        <v>1</v>
      </c>
      <c r="F97">
        <f t="shared" si="10"/>
        <v>8</v>
      </c>
      <c r="J97" t="str">
        <f t="shared" si="13"/>
        <v>&lt;entity&gt;</v>
      </c>
      <c r="P97" s="83" t="str">
        <f t="shared" si="9"/>
        <v>&lt;entity&gt;</v>
      </c>
    </row>
    <row r="98" spans="3:16" x14ac:dyDescent="0.25">
      <c r="C98">
        <v>131</v>
      </c>
      <c r="D98" t="s">
        <v>264</v>
      </c>
      <c r="E98">
        <f t="shared" si="14"/>
        <v>1</v>
      </c>
      <c r="F98">
        <f>FIND("&gt;",D98,1)</f>
        <v>44</v>
      </c>
      <c r="G98">
        <f t="shared" ref="G98:G115" si="15">FIND("&lt;",D98,F98)</f>
        <v>53</v>
      </c>
      <c r="H98">
        <f t="shared" ref="H98:H115" si="16">FIND("&gt;",D98,G98)</f>
        <v>65</v>
      </c>
      <c r="J98" t="str">
        <f>MID(D98,E98,F98)</f>
        <v>&lt;identifier scheme="http://www.dcca.dk/cvr"&gt;</v>
      </c>
      <c r="K98" s="84">
        <f>Regnskabsstatistik!F2</f>
        <v>17150413</v>
      </c>
      <c r="L98" t="str">
        <f>MID(D98,G98,H98)</f>
        <v>&lt;/identifier&gt;</v>
      </c>
      <c r="P98" s="83" t="str">
        <f t="shared" si="9"/>
        <v>&lt;identifier scheme="http://www.dcca.dk/cvr"&gt;17150413&lt;/identifier&gt;</v>
      </c>
    </row>
    <row r="99" spans="3:16" x14ac:dyDescent="0.25">
      <c r="C99">
        <v>132</v>
      </c>
      <c r="D99" t="s">
        <v>265</v>
      </c>
      <c r="E99">
        <f t="shared" si="14"/>
        <v>1</v>
      </c>
      <c r="F99">
        <f t="shared" si="10"/>
        <v>9</v>
      </c>
      <c r="J99" t="str">
        <f t="shared" si="13"/>
        <v>&lt;/entity&gt;</v>
      </c>
      <c r="P99" s="83" t="str">
        <f t="shared" si="9"/>
        <v>&lt;/entity&gt;</v>
      </c>
    </row>
    <row r="100" spans="3:16" x14ac:dyDescent="0.25">
      <c r="C100">
        <v>133</v>
      </c>
      <c r="D100" t="s">
        <v>266</v>
      </c>
      <c r="E100">
        <f t="shared" si="14"/>
        <v>1</v>
      </c>
      <c r="F100">
        <f t="shared" si="10"/>
        <v>8</v>
      </c>
      <c r="J100" t="str">
        <f t="shared" si="13"/>
        <v>&lt;period&gt;</v>
      </c>
      <c r="P100" s="83" t="str">
        <f t="shared" si="9"/>
        <v>&lt;period&gt;</v>
      </c>
    </row>
    <row r="101" spans="3:16" x14ac:dyDescent="0.25">
      <c r="C101">
        <v>134</v>
      </c>
      <c r="D101" t="s">
        <v>273</v>
      </c>
      <c r="E101">
        <f t="shared" si="14"/>
        <v>1</v>
      </c>
      <c r="F101">
        <f t="shared" si="10"/>
        <v>9</v>
      </c>
      <c r="G101">
        <f t="shared" si="15"/>
        <v>20</v>
      </c>
      <c r="H101">
        <f t="shared" si="16"/>
        <v>29</v>
      </c>
      <c r="J101" t="str">
        <f t="shared" si="13"/>
        <v>&lt;instant&gt;</v>
      </c>
      <c r="K101" s="85" t="str">
        <f>Regnskabsstatistik!F6</f>
        <v>2025-01-01</v>
      </c>
      <c r="L101" t="str">
        <f>MID(D101,G101,H101)</f>
        <v>&lt;/instant&gt;</v>
      </c>
      <c r="P101" s="83" t="str">
        <f t="shared" si="9"/>
        <v>&lt;instant&gt;2025-01-01&lt;/instant&gt;</v>
      </c>
    </row>
    <row r="102" spans="3:16" x14ac:dyDescent="0.25">
      <c r="C102">
        <v>135</v>
      </c>
      <c r="D102" t="s">
        <v>269</v>
      </c>
      <c r="E102">
        <f t="shared" si="14"/>
        <v>1</v>
      </c>
      <c r="F102">
        <f t="shared" si="10"/>
        <v>9</v>
      </c>
      <c r="J102" t="str">
        <f t="shared" si="13"/>
        <v>&lt;/period&gt;</v>
      </c>
      <c r="P102" s="83" t="str">
        <f t="shared" si="9"/>
        <v>&lt;/period&gt;</v>
      </c>
    </row>
    <row r="103" spans="3:16" x14ac:dyDescent="0.25">
      <c r="C103">
        <v>136</v>
      </c>
      <c r="D103" t="s">
        <v>270</v>
      </c>
      <c r="E103">
        <f t="shared" si="14"/>
        <v>1</v>
      </c>
      <c r="F103">
        <f t="shared" si="10"/>
        <v>10</v>
      </c>
      <c r="J103" t="str">
        <f t="shared" si="13"/>
        <v>&lt;/context&gt;</v>
      </c>
      <c r="P103" s="83" t="str">
        <f t="shared" si="9"/>
        <v>&lt;/context&gt;</v>
      </c>
    </row>
    <row r="104" spans="3:16" x14ac:dyDescent="0.25">
      <c r="C104">
        <v>137</v>
      </c>
      <c r="D104" t="s">
        <v>274</v>
      </c>
      <c r="E104">
        <f t="shared" si="14"/>
        <v>1</v>
      </c>
      <c r="F104">
        <f t="shared" si="10"/>
        <v>22</v>
      </c>
      <c r="J104" t="str">
        <f t="shared" si="13"/>
        <v>&lt;!--Context_Instant--&gt;</v>
      </c>
      <c r="P104" s="83" t="str">
        <f t="shared" si="9"/>
        <v>&lt;!--Context_Instant--&gt;</v>
      </c>
    </row>
    <row r="105" spans="3:16" x14ac:dyDescent="0.25">
      <c r="C105">
        <v>138</v>
      </c>
      <c r="D105" t="s">
        <v>275</v>
      </c>
      <c r="E105">
        <f t="shared" si="14"/>
        <v>1</v>
      </c>
      <c r="F105">
        <f t="shared" si="10"/>
        <v>18</v>
      </c>
      <c r="J105" t="str">
        <f t="shared" si="13"/>
        <v>&lt;context id="c12"&gt;</v>
      </c>
      <c r="P105" s="83" t="str">
        <f t="shared" si="9"/>
        <v>&lt;context id="c12"&gt;</v>
      </c>
    </row>
    <row r="106" spans="3:16" x14ac:dyDescent="0.25">
      <c r="C106">
        <v>139</v>
      </c>
      <c r="D106" t="s">
        <v>263</v>
      </c>
      <c r="E106">
        <f t="shared" si="14"/>
        <v>1</v>
      </c>
      <c r="F106">
        <f t="shared" si="10"/>
        <v>8</v>
      </c>
      <c r="J106" t="str">
        <f t="shared" si="13"/>
        <v>&lt;entity&gt;</v>
      </c>
      <c r="P106" s="83" t="str">
        <f t="shared" si="9"/>
        <v>&lt;entity&gt;</v>
      </c>
    </row>
    <row r="107" spans="3:16" x14ac:dyDescent="0.25">
      <c r="C107">
        <v>140</v>
      </c>
      <c r="D107" t="s">
        <v>264</v>
      </c>
      <c r="E107">
        <f t="shared" si="14"/>
        <v>1</v>
      </c>
      <c r="F107">
        <f t="shared" si="10"/>
        <v>44</v>
      </c>
      <c r="G107">
        <f t="shared" si="15"/>
        <v>53</v>
      </c>
      <c r="H107">
        <f t="shared" si="16"/>
        <v>65</v>
      </c>
      <c r="J107" t="str">
        <f t="shared" si="13"/>
        <v>&lt;identifier scheme="http://www.dcca.dk/cvr"&gt;</v>
      </c>
      <c r="K107" s="84">
        <f>Regnskabsstatistik!F2</f>
        <v>17150413</v>
      </c>
      <c r="L107" t="str">
        <f>MID(D107,G107,H107)</f>
        <v>&lt;/identifier&gt;</v>
      </c>
      <c r="P107" s="83" t="str">
        <f t="shared" si="9"/>
        <v>&lt;identifier scheme="http://www.dcca.dk/cvr"&gt;17150413&lt;/identifier&gt;</v>
      </c>
    </row>
    <row r="108" spans="3:16" x14ac:dyDescent="0.25">
      <c r="C108">
        <v>141</v>
      </c>
      <c r="D108" t="s">
        <v>265</v>
      </c>
      <c r="E108">
        <f t="shared" si="14"/>
        <v>1</v>
      </c>
      <c r="F108">
        <f t="shared" si="10"/>
        <v>9</v>
      </c>
      <c r="J108" t="str">
        <f t="shared" si="13"/>
        <v>&lt;/entity&gt;</v>
      </c>
      <c r="P108" s="83" t="str">
        <f t="shared" si="9"/>
        <v>&lt;/entity&gt;</v>
      </c>
    </row>
    <row r="109" spans="3:16" x14ac:dyDescent="0.25">
      <c r="C109">
        <v>142</v>
      </c>
      <c r="D109" t="s">
        <v>266</v>
      </c>
      <c r="E109">
        <f t="shared" si="14"/>
        <v>1</v>
      </c>
      <c r="F109">
        <f t="shared" si="10"/>
        <v>8</v>
      </c>
      <c r="J109" t="str">
        <f t="shared" si="13"/>
        <v>&lt;period&gt;</v>
      </c>
      <c r="P109" s="83" t="str">
        <f t="shared" si="9"/>
        <v>&lt;period&gt;</v>
      </c>
    </row>
    <row r="110" spans="3:16" x14ac:dyDescent="0.25">
      <c r="C110">
        <v>143</v>
      </c>
      <c r="D110" t="s">
        <v>276</v>
      </c>
      <c r="E110">
        <f t="shared" si="14"/>
        <v>1</v>
      </c>
      <c r="F110">
        <f t="shared" si="10"/>
        <v>9</v>
      </c>
      <c r="G110">
        <f t="shared" si="15"/>
        <v>20</v>
      </c>
      <c r="H110">
        <f t="shared" si="16"/>
        <v>29</v>
      </c>
      <c r="J110" t="str">
        <f t="shared" si="13"/>
        <v>&lt;instant&gt;</v>
      </c>
      <c r="K110" s="85" t="str">
        <f>Regnskabsstatistik!G6</f>
        <v>2025-12-31</v>
      </c>
      <c r="L110" t="str">
        <f>MID(D110,G110,H110)</f>
        <v>&lt;/instant&gt;</v>
      </c>
      <c r="P110" s="83" t="str">
        <f t="shared" si="9"/>
        <v>&lt;instant&gt;2025-12-31&lt;/instant&gt;</v>
      </c>
    </row>
    <row r="111" spans="3:16" x14ac:dyDescent="0.25">
      <c r="C111">
        <v>144</v>
      </c>
      <c r="D111" t="s">
        <v>269</v>
      </c>
      <c r="E111">
        <f t="shared" si="14"/>
        <v>1</v>
      </c>
      <c r="F111">
        <f t="shared" si="10"/>
        <v>9</v>
      </c>
      <c r="J111" t="str">
        <f t="shared" si="13"/>
        <v>&lt;/period&gt;</v>
      </c>
      <c r="P111" s="83" t="str">
        <f t="shared" si="9"/>
        <v>&lt;/period&gt;</v>
      </c>
    </row>
    <row r="112" spans="3:16" x14ac:dyDescent="0.25">
      <c r="C112">
        <v>145</v>
      </c>
      <c r="D112" t="s">
        <v>270</v>
      </c>
      <c r="E112">
        <f t="shared" si="14"/>
        <v>1</v>
      </c>
      <c r="F112">
        <f t="shared" si="10"/>
        <v>10</v>
      </c>
      <c r="J112" t="str">
        <f t="shared" si="13"/>
        <v>&lt;/context&gt;</v>
      </c>
      <c r="P112" s="83" t="str">
        <f t="shared" si="9"/>
        <v>&lt;/context&gt;</v>
      </c>
    </row>
    <row r="113" spans="3:16" x14ac:dyDescent="0.25">
      <c r="C113">
        <v>146</v>
      </c>
      <c r="D113" t="s">
        <v>277</v>
      </c>
      <c r="E113">
        <v>1</v>
      </c>
      <c r="F113">
        <v>4</v>
      </c>
      <c r="G113">
        <f>FIND("-",D113,F113)</f>
        <v>4</v>
      </c>
      <c r="H113">
        <f t="shared" si="16"/>
        <v>15</v>
      </c>
      <c r="J113" t="str">
        <f>MID(D113,E113,F113)</f>
        <v>&lt;!--</v>
      </c>
      <c r="K113" s="84" t="str">
        <f>Regnskabsstatistik!F8</f>
        <v>DKK</v>
      </c>
      <c r="L113" t="s">
        <v>293</v>
      </c>
      <c r="P113" s="83" t="str">
        <f>+J113&amp;K113&amp;L113</f>
        <v>&lt;!--DKK 1000--&gt;</v>
      </c>
    </row>
    <row r="114" spans="3:16" x14ac:dyDescent="0.25">
      <c r="C114">
        <v>147</v>
      </c>
      <c r="D114" t="s">
        <v>278</v>
      </c>
      <c r="E114">
        <f t="shared" si="14"/>
        <v>1</v>
      </c>
      <c r="F114">
        <f t="shared" si="10"/>
        <v>14</v>
      </c>
      <c r="J114" t="str">
        <f t="shared" si="13"/>
        <v>&lt;unit id="u1"&gt;</v>
      </c>
      <c r="P114" s="83" t="str">
        <f t="shared" si="9"/>
        <v>&lt;unit id="u1"&gt;</v>
      </c>
    </row>
    <row r="115" spans="3:16" x14ac:dyDescent="0.25">
      <c r="C115">
        <v>148</v>
      </c>
      <c r="D115" t="s">
        <v>279</v>
      </c>
      <c r="E115">
        <f t="shared" si="14"/>
        <v>1</v>
      </c>
      <c r="F115">
        <f t="shared" si="10"/>
        <v>9</v>
      </c>
      <c r="G115">
        <f t="shared" si="15"/>
        <v>21</v>
      </c>
      <c r="H115">
        <f t="shared" si="16"/>
        <v>30</v>
      </c>
      <c r="J115" t="str">
        <f>MID(D115,E115,F115)&amp;"iso4217:"</f>
        <v>&lt;measure&gt;iso4217:</v>
      </c>
      <c r="K115" s="84" t="str">
        <f>Regnskabsstatistik!F8</f>
        <v>DKK</v>
      </c>
      <c r="L115" t="str">
        <f>MID(D115,G115,H115)</f>
        <v>&lt;/measure&gt;</v>
      </c>
      <c r="P115" s="83" t="str">
        <f>+J115&amp;K115&amp;L115</f>
        <v>&lt;measure&gt;iso4217:DKK&lt;/measure&gt;</v>
      </c>
    </row>
    <row r="116" spans="3:16" x14ac:dyDescent="0.25">
      <c r="C116">
        <v>149</v>
      </c>
      <c r="D116" t="s">
        <v>280</v>
      </c>
      <c r="E116">
        <f t="shared" si="14"/>
        <v>1</v>
      </c>
      <c r="F116">
        <f t="shared" si="10"/>
        <v>7</v>
      </c>
      <c r="J116" t="str">
        <f t="shared" si="13"/>
        <v>&lt;/unit&gt;</v>
      </c>
      <c r="P116" s="83" t="str">
        <f t="shared" si="9"/>
        <v>&lt;/unit&gt;</v>
      </c>
    </row>
    <row r="117" spans="3:16" x14ac:dyDescent="0.25">
      <c r="C117">
        <v>150</v>
      </c>
      <c r="D117" t="s">
        <v>281</v>
      </c>
      <c r="E117">
        <f t="shared" si="14"/>
        <v>1</v>
      </c>
      <c r="F117">
        <f t="shared" si="10"/>
        <v>7</v>
      </c>
      <c r="J117" t="str">
        <f t="shared" si="13"/>
        <v>&lt;/xbrl&gt;</v>
      </c>
      <c r="P117" s="83"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F179"/>
  <sheetViews>
    <sheetView showGridLines="0" workbookViewId="0">
      <pane ySplit="1" topLeftCell="A2" activePane="bottomLeft" state="frozen"/>
      <selection pane="bottomLeft" activeCell="B23" sqref="B23"/>
    </sheetView>
  </sheetViews>
  <sheetFormatPr defaultColWidth="9.140625" defaultRowHeight="15" outlineLevelCol="1" x14ac:dyDescent="0.25"/>
  <cols>
    <col min="1" max="1" width="9.140625" style="2"/>
    <col min="2" max="2" width="134.42578125" style="2" customWidth="1"/>
    <col min="3" max="3" width="118.7109375" style="2" hidden="1" customWidth="1" outlineLevel="1"/>
    <col min="4" max="4" width="126" style="2" hidden="1" customWidth="1" outlineLevel="1"/>
    <col min="5" max="5" width="9.28515625" style="7" customWidth="1" collapsed="1"/>
    <col min="6" max="6" width="9.140625" style="8"/>
    <col min="7" max="16384" width="9.140625" style="2"/>
  </cols>
  <sheetData>
    <row r="1" spans="1:6" ht="41.25" customHeight="1" thickBot="1" x14ac:dyDescent="0.5">
      <c r="A1" s="99" t="str">
        <f ca="1">OFFSET($C1,0,E1-1)</f>
        <v>Vejledning i XBRL-upload</v>
      </c>
      <c r="B1" s="12"/>
      <c r="C1" s="2" t="s">
        <v>357</v>
      </c>
      <c r="D1" s="78" t="s">
        <v>634</v>
      </c>
      <c r="E1" s="7">
        <v>1</v>
      </c>
    </row>
    <row r="2" spans="1:6" x14ac:dyDescent="0.25">
      <c r="B2"/>
      <c r="C2"/>
    </row>
    <row r="3" spans="1:6" ht="18.75" x14ac:dyDescent="0.3">
      <c r="B3" s="198" t="str">
        <f t="shared" ref="B3:B13" ca="1" si="0">OFFSET($C3,0,$E$1-1)</f>
        <v>1. Dan og gem XBRL-fil</v>
      </c>
      <c r="C3" s="97" t="s">
        <v>633</v>
      </c>
      <c r="D3" s="78" t="s">
        <v>567</v>
      </c>
    </row>
    <row r="4" spans="1:6" ht="19.5" customHeight="1" x14ac:dyDescent="0.25">
      <c r="A4" s="98"/>
      <c r="B4" t="str">
        <f t="shared" ca="1" si="0"/>
        <v>Udfyld indberetningsskemaet i fanen " Regnskabsstatistik". Alle de grå felter skal udfyldes.</v>
      </c>
      <c r="C4" s="96" t="s">
        <v>626</v>
      </c>
      <c r="D4" s="2" t="s">
        <v>627</v>
      </c>
    </row>
    <row r="5" spans="1:6" ht="15.75" x14ac:dyDescent="0.25">
      <c r="A5" s="98"/>
      <c r="B5"/>
      <c r="C5" s="96"/>
    </row>
    <row r="6" spans="1:6" ht="15.75" x14ac:dyDescent="0.25">
      <c r="A6" s="98"/>
      <c r="B6" t="str">
        <f t="shared" ca="1" si="0"/>
        <v>Arket "XBRL" viser posterne, som de ser ud, når de er i XBRL-format.</v>
      </c>
      <c r="C6" s="96" t="s">
        <v>354</v>
      </c>
      <c r="D6" s="2" t="s">
        <v>568</v>
      </c>
    </row>
    <row r="7" spans="1:6" ht="15.75" x14ac:dyDescent="0.25">
      <c r="A7" s="98"/>
      <c r="B7" t="str">
        <f t="shared" ca="1" si="0"/>
        <v>Kopier kolonne P til f. eks. Notesblok/Notepad og gem den, så er XBRL-filen dannet.</v>
      </c>
      <c r="C7" s="96" t="s">
        <v>635</v>
      </c>
      <c r="D7" s="2" t="s">
        <v>569</v>
      </c>
    </row>
    <row r="8" spans="1:6" x14ac:dyDescent="0.25">
      <c r="D8" s="7"/>
      <c r="E8" s="8"/>
      <c r="F8" s="2"/>
    </row>
    <row r="9" spans="1:6" x14ac:dyDescent="0.25">
      <c r="B9"/>
      <c r="D9" s="101"/>
    </row>
    <row r="10" spans="1:6" x14ac:dyDescent="0.25">
      <c r="B10" t="str">
        <f t="shared" ca="1" si="0"/>
        <v>OBS! Benyttes f.eks. Notesblok/Notepad til at danne XBRL-filen, skal filen gemmes med kodning "UTF-8" - se figur A nedenfor.</v>
      </c>
      <c r="C10" s="96" t="s">
        <v>632</v>
      </c>
      <c r="D10" s="2" t="s">
        <v>570</v>
      </c>
    </row>
    <row r="11" spans="1:6" x14ac:dyDescent="0.25">
      <c r="B11" s="201" t="str">
        <f t="shared" ca="1" si="0"/>
        <v>Filen bliver afvist, hvis filen ikke er gemt med en UTF-8 kodning.</v>
      </c>
      <c r="C11" s="210" t="s">
        <v>571</v>
      </c>
      <c r="D11" s="2" t="s">
        <v>572</v>
      </c>
    </row>
    <row r="12" spans="1:6" x14ac:dyDescent="0.25">
      <c r="B12"/>
    </row>
    <row r="13" spans="1:6" x14ac:dyDescent="0.25">
      <c r="B13" t="str">
        <f t="shared" ca="1" si="0"/>
        <v>Figur A</v>
      </c>
      <c r="C13" s="2" t="s">
        <v>295</v>
      </c>
      <c r="D13" s="2" t="s">
        <v>296</v>
      </c>
    </row>
    <row r="14" spans="1:6" x14ac:dyDescent="0.25">
      <c r="B14"/>
    </row>
    <row r="15" spans="1:6" x14ac:dyDescent="0.25">
      <c r="B15"/>
      <c r="C15" s="194"/>
    </row>
    <row r="16" spans="1:6" x14ac:dyDescent="0.25">
      <c r="B16"/>
    </row>
    <row r="17" spans="2:4" x14ac:dyDescent="0.25">
      <c r="C17" s="194"/>
    </row>
    <row r="19" spans="2:4" x14ac:dyDescent="0.25">
      <c r="C19" s="194"/>
    </row>
    <row r="21" spans="2:4" x14ac:dyDescent="0.25">
      <c r="C21" s="194"/>
    </row>
    <row r="22" spans="2:4" ht="18.75" x14ac:dyDescent="0.3">
      <c r="B22" s="198" t="str">
        <f t="shared" ref="B22:B23" ca="1" si="1">OFFSET($C22,0,$E$1-1)</f>
        <v>2. Start</v>
      </c>
      <c r="C22" s="2" t="s">
        <v>333</v>
      </c>
      <c r="D22" s="2" t="s">
        <v>333</v>
      </c>
    </row>
    <row r="23" spans="2:4" ht="15.75" x14ac:dyDescent="0.25">
      <c r="B23" s="195" t="str">
        <f t="shared" ca="1" si="1"/>
        <v>Gå ind på vores hjemmeside:</v>
      </c>
      <c r="C23" s="2" t="s">
        <v>583</v>
      </c>
      <c r="D23" s="2" t="s">
        <v>584</v>
      </c>
    </row>
    <row r="24" spans="2:4" x14ac:dyDescent="0.25">
      <c r="B24" s="257" t="s">
        <v>592</v>
      </c>
    </row>
    <row r="25" spans="2:4" x14ac:dyDescent="0.25">
      <c r="B25" s="194"/>
    </row>
    <row r="26" spans="2:4" ht="15.75" x14ac:dyDescent="0.25">
      <c r="B26" s="195" t="str">
        <f t="shared" ref="B26" ca="1" si="2">OFFSET($C26,0,$E$1-1)</f>
        <v>Start indberetning med XBRL via ¨INDBERET XBRL-FIL¨ knappen:</v>
      </c>
      <c r="C26" s="210" t="s">
        <v>625</v>
      </c>
      <c r="D26" s="2" t="s">
        <v>624</v>
      </c>
    </row>
    <row r="27" spans="2:4" x14ac:dyDescent="0.25">
      <c r="B27" s="194"/>
    </row>
    <row r="28" spans="2:4" ht="18.75" x14ac:dyDescent="0.3">
      <c r="B28" s="198"/>
    </row>
    <row r="29" spans="2:4" ht="18.75" x14ac:dyDescent="0.3">
      <c r="B29" s="198"/>
    </row>
    <row r="30" spans="2:4" ht="18.75" x14ac:dyDescent="0.3">
      <c r="B30" s="198"/>
    </row>
    <row r="31" spans="2:4" ht="16.5" customHeight="1" x14ac:dyDescent="0.3">
      <c r="B31" s="198"/>
    </row>
    <row r="32" spans="2:4" ht="18.75" x14ac:dyDescent="0.3">
      <c r="B32" s="198"/>
    </row>
    <row r="33" spans="2:4" ht="18.75" x14ac:dyDescent="0.3">
      <c r="B33" s="198"/>
    </row>
    <row r="34" spans="2:4" ht="18.75" x14ac:dyDescent="0.3">
      <c r="B34" s="198"/>
    </row>
    <row r="35" spans="2:4" ht="18.75" x14ac:dyDescent="0.3">
      <c r="B35" s="198"/>
    </row>
    <row r="36" spans="2:4" ht="18.75" x14ac:dyDescent="0.3">
      <c r="B36" s="198"/>
    </row>
    <row r="37" spans="2:4" ht="18.75" x14ac:dyDescent="0.3">
      <c r="B37" s="198"/>
    </row>
    <row r="38" spans="2:4" ht="18.75" x14ac:dyDescent="0.3">
      <c r="B38" s="198"/>
    </row>
    <row r="39" spans="2:4" ht="18.75" x14ac:dyDescent="0.3">
      <c r="B39" s="198"/>
    </row>
    <row r="40" spans="2:4" ht="18.75" x14ac:dyDescent="0.3">
      <c r="B40" s="198"/>
    </row>
    <row r="41" spans="2:4" ht="18.75" hidden="1" x14ac:dyDescent="0.3">
      <c r="B41" s="198"/>
    </row>
    <row r="42" spans="2:4" ht="18.75" hidden="1" x14ac:dyDescent="0.3">
      <c r="B42" s="198"/>
    </row>
    <row r="43" spans="2:4" ht="18.75" hidden="1" x14ac:dyDescent="0.3">
      <c r="B43" s="198"/>
    </row>
    <row r="44" spans="2:4" ht="18.75" hidden="1" x14ac:dyDescent="0.3">
      <c r="B44" s="198"/>
    </row>
    <row r="45" spans="2:4" ht="18.75" x14ac:dyDescent="0.3">
      <c r="B45" s="198"/>
    </row>
    <row r="46" spans="2:4" ht="42.75" customHeight="1" x14ac:dyDescent="0.25">
      <c r="B46" s="212" t="str">
        <f t="shared" ref="B46" ca="1" si="3">OFFSET($C46,0,$E$1-1)</f>
        <v>Log ind med MitID Erhverv og tryk på "Start selvbetjening".</v>
      </c>
      <c r="C46" s="209" t="s">
        <v>586</v>
      </c>
      <c r="D46" s="91" t="s">
        <v>585</v>
      </c>
    </row>
    <row r="47" spans="2:4" x14ac:dyDescent="0.25">
      <c r="C47" s="194"/>
    </row>
    <row r="52" spans="2:3" x14ac:dyDescent="0.25">
      <c r="C52" s="194"/>
    </row>
    <row r="54" spans="2:3" ht="18.75" x14ac:dyDescent="0.3">
      <c r="B54" s="155"/>
    </row>
    <row r="67" spans="2:4" ht="18.75" x14ac:dyDescent="0.3">
      <c r="B67" s="198" t="str">
        <f t="shared" ref="B67:B70" ca="1" si="4">OFFSET($C67,0,$E$1-1)</f>
        <v>2.1 Virk.dk - Regnskabsstatistik</v>
      </c>
      <c r="C67" s="2" t="s">
        <v>330</v>
      </c>
      <c r="D67" s="2" t="s">
        <v>573</v>
      </c>
    </row>
    <row r="68" spans="2:4" ht="15.75" x14ac:dyDescent="0.25">
      <c r="B68" s="195" t="str">
        <f t="shared" ca="1" si="4"/>
        <v>Under "Vælg den ønskede indberetning og myndighed", vælg:</v>
      </c>
      <c r="C68" s="2" t="s">
        <v>587</v>
      </c>
      <c r="D68" s="2" t="s">
        <v>589</v>
      </c>
    </row>
    <row r="69" spans="2:4" ht="15.75" x14ac:dyDescent="0.25">
      <c r="B69" s="196" t="str">
        <f t="shared" ca="1" si="4"/>
        <v xml:space="preserve"> Regnskabsstatistik til Danmarks Statistik </v>
      </c>
      <c r="C69" s="2" t="s">
        <v>331</v>
      </c>
      <c r="D69" s="2" t="s">
        <v>331</v>
      </c>
    </row>
    <row r="70" spans="2:4" ht="15.75" x14ac:dyDescent="0.25">
      <c r="B70" s="195" t="str">
        <f t="shared" ca="1" si="4"/>
        <v>Hvorefter der trykkes "Næste".</v>
      </c>
      <c r="C70" s="2" t="s">
        <v>588</v>
      </c>
      <c r="D70" s="2" t="s">
        <v>574</v>
      </c>
    </row>
    <row r="99" spans="2:4" ht="18.75" x14ac:dyDescent="0.3">
      <c r="B99" s="198" t="str">
        <f t="shared" ref="B99:B100" ca="1" si="5">OFFSET($C99,0,$E$1-1)</f>
        <v>2.2 Upload XBRL-fil</v>
      </c>
      <c r="C99" s="2" t="s">
        <v>631</v>
      </c>
      <c r="D99" s="2" t="s">
        <v>575</v>
      </c>
    </row>
    <row r="100" spans="2:4" ht="15.75" x14ac:dyDescent="0.25">
      <c r="B100" s="195" t="str">
        <f t="shared" ca="1" si="5"/>
        <v>Tryk på ”Vælg fil”, og upload din XBRL-fil. Tryk på "Næste" for at fortsætte.</v>
      </c>
      <c r="C100" s="193" t="s">
        <v>590</v>
      </c>
      <c r="D100" s="2" t="s">
        <v>576</v>
      </c>
    </row>
    <row r="131" spans="2:4" ht="15.75" x14ac:dyDescent="0.25">
      <c r="B131" s="213" t="str">
        <f ca="1">OFFSET($C131,0,$E$1-1)</f>
        <v>OBS: Har du selv dannet XBRL-filen via dette regneark, skal du trykke på "Alle filer" for at kunne se filen.</v>
      </c>
      <c r="C131" s="2" t="s">
        <v>628</v>
      </c>
      <c r="D131" s="2" t="s">
        <v>577</v>
      </c>
    </row>
    <row r="138" spans="2:4" ht="18.75" x14ac:dyDescent="0.3">
      <c r="B138" s="198" t="str">
        <f t="shared" ref="B138:B140" ca="1" si="6">OFFSET($C138,0,$E$1-1)</f>
        <v>2.3 Test XBRL-fil og indsend indberetning</v>
      </c>
      <c r="C138" s="2" t="s">
        <v>629</v>
      </c>
      <c r="D138" s="2" t="s">
        <v>578</v>
      </c>
    </row>
    <row r="139" spans="2:4" ht="15.75" x14ac:dyDescent="0.25">
      <c r="B139" s="213" t="str">
        <f t="shared" ca="1" si="6"/>
        <v>Du kan nu teste din indberetningsfil, og indsende indberetningen.</v>
      </c>
      <c r="C139" s="2" t="s">
        <v>580</v>
      </c>
      <c r="D139" s="91" t="s">
        <v>579</v>
      </c>
    </row>
    <row r="140" spans="2:4" ht="15.75" x14ac:dyDescent="0.25">
      <c r="B140" s="196" t="str">
        <f t="shared" ca="1" si="6"/>
        <v>HUSK! Kontroller at det firmanavn og CVR-nummer der indberettes for, fremgår af oversigten.</v>
      </c>
      <c r="C140" s="197" t="s">
        <v>591</v>
      </c>
      <c r="D140" s="2" t="s">
        <v>581</v>
      </c>
    </row>
    <row r="178" spans="2:4" ht="18.75" x14ac:dyDescent="0.3">
      <c r="B178" s="198" t="str">
        <f t="shared" ref="B178:B179" ca="1" si="7">OFFSET($C178,0,$E$1-1)</f>
        <v>3. Kvittering</v>
      </c>
      <c r="C178" s="2" t="s">
        <v>332</v>
      </c>
      <c r="D178" s="2" t="s">
        <v>334</v>
      </c>
    </row>
    <row r="179" spans="2:4" ht="15.75" x14ac:dyDescent="0.25">
      <c r="B179" s="195" t="str">
        <f t="shared" ca="1" si="7"/>
        <v>Afslutningsvis får du en kvittering.</v>
      </c>
      <c r="C179" s="2" t="s">
        <v>582</v>
      </c>
      <c r="D179" s="2" t="s">
        <v>630</v>
      </c>
    </row>
  </sheetData>
  <hyperlinks>
    <hyperlink ref="B24" r:id="rId1" xr:uid="{00000000-0004-0000-04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F43"/>
  <sheetViews>
    <sheetView showGridLines="0" workbookViewId="0">
      <selection activeCell="D12" sqref="D12"/>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41.25" customHeight="1" thickBot="1" x14ac:dyDescent="0.5">
      <c r="A1" s="99" t="str">
        <f ca="1">OFFSET($C1,0,E1-1)</f>
        <v>FAQ vedrørende Regnskabsstatistik og XBRL</v>
      </c>
      <c r="B1" s="12"/>
      <c r="C1" s="199" t="s">
        <v>613</v>
      </c>
      <c r="D1" s="91" t="s">
        <v>612</v>
      </c>
      <c r="E1" s="7">
        <v>1</v>
      </c>
    </row>
    <row r="2" spans="1:5" ht="37.5" customHeight="1" x14ac:dyDescent="0.45">
      <c r="A2" s="204"/>
      <c r="B2" s="205" t="str">
        <f ca="1">OFFSET($C2,0,$E$1-1)</f>
        <v>Formål</v>
      </c>
      <c r="C2" s="199" t="s">
        <v>341</v>
      </c>
      <c r="D2" s="91" t="s">
        <v>340</v>
      </c>
    </row>
    <row r="3" spans="1:5" ht="82.5" customHeight="1" x14ac:dyDescent="0.25">
      <c r="A3" s="98"/>
      <c r="B3" s="200" t="str">
        <f ca="1">OFFSET($C3,0,$E$1-1)</f>
        <v>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v>
      </c>
      <c r="C3" s="199" t="s">
        <v>593</v>
      </c>
      <c r="D3" s="93" t="s">
        <v>594</v>
      </c>
      <c r="E3" s="2"/>
    </row>
    <row r="4" spans="1:5" ht="30.75" customHeight="1" x14ac:dyDescent="0.25">
      <c r="A4" s="98"/>
      <c r="B4" s="200" t="str">
        <f ca="1">OFFSET($C4,0,$E$1-1)</f>
        <v>Statistikken er lovpligtig og indsamles på baggrund af Lov om Danmarks Statistik, jfr. lovbekendtgørelse nr. 599 af 22. juni 2000, § 8-12a.</v>
      </c>
      <c r="C4" s="199" t="s">
        <v>595</v>
      </c>
      <c r="D4" s="209" t="s">
        <v>596</v>
      </c>
      <c r="E4" s="2"/>
    </row>
    <row r="5" spans="1:5" ht="14.25" customHeight="1" x14ac:dyDescent="0.25">
      <c r="A5" s="98"/>
      <c r="B5" s="200"/>
      <c r="C5" s="199"/>
      <c r="E5" s="2"/>
    </row>
    <row r="6" spans="1:5" ht="32.25" customHeight="1" x14ac:dyDescent="0.25">
      <c r="B6" s="206" t="str">
        <f t="shared" ref="B6:B16" ca="1" si="0">OFFSET($C6,0,$E$1-1)</f>
        <v>Kan jeg bruge XBRL-filen til Erhvervsstyrelsen til indberetning til Regnskabsstatistik?</v>
      </c>
      <c r="C6" s="211" t="s">
        <v>614</v>
      </c>
      <c r="D6" s="78" t="s">
        <v>599</v>
      </c>
    </row>
    <row r="7" spans="1:5" ht="15.75" x14ac:dyDescent="0.25">
      <c r="A7" s="98"/>
      <c r="B7" s="200" t="str">
        <f t="shared" ca="1" si="0"/>
        <v>Nej.</v>
      </c>
      <c r="C7" s="199" t="s">
        <v>597</v>
      </c>
      <c r="D7" s="102" t="s">
        <v>598</v>
      </c>
    </row>
    <row r="8" spans="1:5" ht="42" customHeight="1" x14ac:dyDescent="0.25">
      <c r="A8" s="98"/>
      <c r="B8" s="200" t="str">
        <f t="shared" ca="1" si="0"/>
        <v>XBRL-filen til Danmarks Statistik er lavet med en anden taksonomi end XBRL-filen til Erhvervsstyrelsen og indeholder fortrolige oplysninger, som ikke er tilgængelig i det officielle regnskab.</v>
      </c>
      <c r="C8" s="199" t="s">
        <v>356</v>
      </c>
      <c r="D8" s="200" t="s">
        <v>603</v>
      </c>
    </row>
    <row r="9" spans="1:5" ht="16.5" customHeight="1" x14ac:dyDescent="0.25">
      <c r="A9" s="98"/>
      <c r="B9" s="102"/>
      <c r="C9" s="96"/>
      <c r="D9" s="102"/>
    </row>
    <row r="10" spans="1:5" ht="15.75" x14ac:dyDescent="0.25">
      <c r="A10" s="98"/>
      <c r="B10" s="206" t="str">
        <f t="shared" ca="1" si="0"/>
        <v>Hvorfor bliver min XBRL-fil bliver afvist, når jeg forsøger at indberette?</v>
      </c>
      <c r="C10" s="96" t="s">
        <v>608</v>
      </c>
      <c r="D10" s="96" t="s">
        <v>600</v>
      </c>
    </row>
    <row r="11" spans="1:5" ht="25.5" customHeight="1" x14ac:dyDescent="0.25">
      <c r="A11" s="98"/>
      <c r="B11" s="200" t="str">
        <f t="shared" ca="1" si="0"/>
        <v>Der kan være forskellige årsager til at en XBRL-fil afvises:</v>
      </c>
      <c r="C11" s="199" t="s">
        <v>602</v>
      </c>
      <c r="D11" s="199" t="s">
        <v>601</v>
      </c>
    </row>
    <row r="12" spans="1:5" ht="69" customHeight="1" x14ac:dyDescent="0.25">
      <c r="A12" s="98"/>
      <c r="B12" s="200" t="str">
        <f t="shared" ca="1" si="0"/>
        <v>•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v>
      </c>
      <c r="C12" s="199" t="s">
        <v>636</v>
      </c>
      <c r="D12" s="209" t="s">
        <v>609</v>
      </c>
      <c r="E12" s="2"/>
    </row>
    <row r="13" spans="1:5" ht="13.5" customHeight="1" x14ac:dyDescent="0.25">
      <c r="A13" s="98"/>
      <c r="B13" s="100"/>
      <c r="C13" s="96"/>
      <c r="E13" s="2"/>
    </row>
    <row r="14" spans="1:5" ht="25.5" customHeight="1" x14ac:dyDescent="0.25">
      <c r="B14" s="205" t="str">
        <f t="shared" ca="1" si="0"/>
        <v xml:space="preserve">Kontakt Erhvervslivets Udvikling: </v>
      </c>
      <c r="C14" s="96" t="s">
        <v>610</v>
      </c>
      <c r="D14" s="96" t="s">
        <v>611</v>
      </c>
    </row>
    <row r="15" spans="1:5" x14ac:dyDescent="0.25">
      <c r="B15" s="200" t="str">
        <f t="shared" ca="1" si="0"/>
        <v>Tlf. nr. : +45 39 17 35 70</v>
      </c>
      <c r="C15" s="91" t="s">
        <v>607</v>
      </c>
      <c r="D15" s="91" t="s">
        <v>604</v>
      </c>
    </row>
    <row r="16" spans="1:5" x14ac:dyDescent="0.25">
      <c r="B16" s="200" t="str">
        <f t="shared" ca="1" si="0"/>
        <v>Email: regn@dst.dk</v>
      </c>
      <c r="C16" s="91" t="s">
        <v>606</v>
      </c>
      <c r="D16" s="91" t="s">
        <v>605</v>
      </c>
    </row>
    <row r="17" spans="2:4" ht="33" customHeight="1" x14ac:dyDescent="0.25">
      <c r="B17" s="200"/>
      <c r="C17" s="91"/>
      <c r="D17" s="91"/>
    </row>
    <row r="18" spans="2:4" x14ac:dyDescent="0.25">
      <c r="B18" s="200"/>
      <c r="C18" s="91"/>
      <c r="D18" s="91"/>
    </row>
    <row r="20" spans="2:4" x14ac:dyDescent="0.25">
      <c r="B20"/>
      <c r="C20"/>
    </row>
    <row r="21" spans="2:4" x14ac:dyDescent="0.25">
      <c r="B21" s="100"/>
    </row>
    <row r="22" spans="2:4" x14ac:dyDescent="0.25">
      <c r="B22"/>
      <c r="C22" s="96"/>
    </row>
    <row r="23" spans="2:4" x14ac:dyDescent="0.25">
      <c r="B23"/>
      <c r="C23" s="96"/>
    </row>
    <row r="24" spans="2:4" x14ac:dyDescent="0.25">
      <c r="B24"/>
    </row>
    <row r="25" spans="2:4" x14ac:dyDescent="0.25">
      <c r="B25"/>
      <c r="C25" s="96"/>
      <c r="D25" s="101"/>
    </row>
    <row r="26" spans="2:4" x14ac:dyDescent="0.25">
      <c r="B26"/>
      <c r="C26" s="96"/>
    </row>
    <row r="27" spans="2:4" x14ac:dyDescent="0.25">
      <c r="B27"/>
    </row>
    <row r="28" spans="2:4" x14ac:dyDescent="0.25">
      <c r="B28"/>
    </row>
    <row r="29" spans="2:4" x14ac:dyDescent="0.25">
      <c r="B29"/>
    </row>
    <row r="43" spans="2:2" ht="18.75" x14ac:dyDescent="0.3">
      <c r="B43" s="15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2026-03-25T13:31:38Z</dcterms:modified>
</cp:coreProperties>
</file>