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enne_projektmappe" defaultThemeVersion="124226"/>
  <mc:AlternateContent xmlns:mc="http://schemas.openxmlformats.org/markup-compatibility/2006">
    <mc:Choice Requires="x15">
      <x15ac:absPath xmlns:x15ac="http://schemas.microsoft.com/office/spreadsheetml/2010/11/ac" url="Q:\Koordinering af dataindsamling\01 - Tællingsdokumenter\REGN\Regneark\"/>
    </mc:Choice>
  </mc:AlternateContent>
  <xr:revisionPtr revIDLastSave="0" documentId="8_{8303748D-0CF3-4771-8A6D-EEBB938251FE}" xr6:coauthVersionLast="47" xr6:coauthVersionMax="47" xr10:uidLastSave="{00000000-0000-0000-0000-000000000000}"/>
  <bookViews>
    <workbookView xWindow="-120" yWindow="-120" windowWidth="29040" windowHeight="15720" xr2:uid="{00000000-000D-0000-FFFF-FFFF00000000}"/>
  </bookViews>
  <sheets>
    <sheet name="Start - Guide" sheetId="9" r:id="rId1"/>
    <sheet name="Regnskabsstatistik" sheetId="7" r:id="rId2"/>
    <sheet name="REGN Information" sheetId="11" r:id="rId3"/>
    <sheet name="XBRL" sheetId="8" r:id="rId4"/>
    <sheet name="XBRL upload" sheetId="12" r:id="rId5"/>
    <sheet name="FAQ" sheetId="13" r:id="rId6"/>
  </sheets>
  <definedNames>
    <definedName name="_xlnm._FilterDatabase" localSheetId="1" hidden="1">Regnskabsstatistik!$A$1:$F$146</definedName>
    <definedName name="CVRnummer">#REF!</definedName>
    <definedName name="form_lang">Regnskabsstatistik!$E$1</definedName>
    <definedName name="kamEpost">#REF!</definedName>
    <definedName name="kamNavn">#REF!</definedName>
    <definedName name="kamTelefon">#REF!</definedName>
    <definedName name="Titel" localSheetId="4">'XBRL upload'!$A$1</definedName>
    <definedName name="_xlnm.Print_Titles" localSheetId="1">Regnskabsstatistik!$A:$B,Regnskabsstatistik!$1:$3</definedName>
  </definedNames>
  <calcPr calcId="191029"/>
  <webPublishing vml="1" allowPng="1" targetScreenSize="1024x768"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7" l="1"/>
  <c r="G37" i="7" l="1"/>
  <c r="G26" i="7"/>
  <c r="F129" i="7" l="1"/>
  <c r="G104" i="7" l="1"/>
  <c r="AB129" i="7"/>
  <c r="G129" i="7" s="1"/>
  <c r="F125" i="7"/>
  <c r="AB125" i="7" s="1"/>
  <c r="G125" i="7" s="1"/>
  <c r="F120" i="7"/>
  <c r="AB120" i="7" s="1"/>
  <c r="G120" i="7" s="1"/>
  <c r="F114" i="7"/>
  <c r="AB114" i="7" s="1"/>
  <c r="G114" i="7" s="1"/>
  <c r="F110" i="7"/>
  <c r="F105" i="7"/>
  <c r="AB105" i="7" s="1"/>
  <c r="G105" i="7" s="1"/>
  <c r="F90" i="7"/>
  <c r="F86" i="7"/>
  <c r="AB86" i="7" s="1"/>
  <c r="G86" i="7" s="1"/>
  <c r="F79" i="7"/>
  <c r="G102" i="7"/>
  <c r="G128" i="7"/>
  <c r="G127" i="7"/>
  <c r="G124" i="7"/>
  <c r="G123" i="7"/>
  <c r="G122" i="7"/>
  <c r="G119" i="7"/>
  <c r="G118" i="7"/>
  <c r="G117" i="7"/>
  <c r="G116" i="7"/>
  <c r="G113" i="7"/>
  <c r="G112" i="7"/>
  <c r="G109" i="7"/>
  <c r="G108" i="7"/>
  <c r="G107" i="7"/>
  <c r="G103" i="7"/>
  <c r="G101" i="7"/>
  <c r="G92" i="7"/>
  <c r="G89" i="7"/>
  <c r="G88" i="7"/>
  <c r="G85" i="7"/>
  <c r="G84" i="7"/>
  <c r="G83" i="7"/>
  <c r="G82" i="7"/>
  <c r="G81" i="7"/>
  <c r="G78" i="7"/>
  <c r="F94" i="7" l="1"/>
  <c r="AB131" i="7"/>
  <c r="G131" i="7" s="1"/>
  <c r="F131" i="7"/>
  <c r="AB110" i="7"/>
  <c r="G110" i="7" s="1"/>
  <c r="AB94" i="7"/>
  <c r="G94" i="7" s="1"/>
  <c r="AB90" i="7"/>
  <c r="G90" i="7" s="1"/>
  <c r="G77" i="7"/>
  <c r="G76" i="7"/>
  <c r="G75" i="7"/>
  <c r="G74" i="7"/>
  <c r="G48" i="7"/>
  <c r="G42" i="7"/>
  <c r="G21" i="7"/>
  <c r="G36" i="7"/>
  <c r="G33" i="7"/>
  <c r="G32" i="7"/>
  <c r="G31" i="7"/>
  <c r="G30" i="7"/>
  <c r="G29" i="7"/>
  <c r="G28" i="7"/>
  <c r="G27" i="7"/>
  <c r="G24" i="7"/>
  <c r="G25" i="7"/>
  <c r="G23" i="7"/>
  <c r="G22" i="7"/>
  <c r="G20" i="7"/>
  <c r="G19" i="7"/>
  <c r="G18" i="7"/>
  <c r="G17" i="7"/>
  <c r="G16" i="7"/>
  <c r="AB78" i="7" l="1"/>
  <c r="G79" i="7" s="1"/>
  <c r="AA47" i="7"/>
  <c r="G47" i="7" s="1"/>
  <c r="AA44" i="7"/>
  <c r="G44" i="7" s="1"/>
  <c r="AA40" i="7"/>
  <c r="AB40" i="7" s="1"/>
  <c r="G40" i="7" s="1"/>
  <c r="AA35" i="7"/>
  <c r="AB35" i="7" s="1"/>
  <c r="G34" i="7" s="1"/>
  <c r="B131" i="12" l="1"/>
  <c r="J113" i="8" l="1"/>
  <c r="B27" i="7" l="1"/>
  <c r="B18" i="9"/>
  <c r="B63" i="7" l="1"/>
  <c r="B11" i="7"/>
  <c r="B46" i="12" l="1"/>
  <c r="B26" i="12"/>
  <c r="B23" i="12"/>
  <c r="B98" i="7"/>
  <c r="K110" i="8" l="1"/>
  <c r="K92" i="8"/>
  <c r="K5" i="8"/>
  <c r="B16" i="13" l="1"/>
  <c r="B15" i="13"/>
  <c r="B14" i="13"/>
  <c r="B4" i="13"/>
  <c r="B12" i="13"/>
  <c r="B2" i="13"/>
  <c r="B11" i="13"/>
  <c r="B10" i="13"/>
  <c r="B8" i="13"/>
  <c r="B7" i="13"/>
  <c r="B6" i="13"/>
  <c r="B3" i="13"/>
  <c r="A1" i="13"/>
  <c r="B49" i="11" l="1"/>
  <c r="B47" i="11"/>
  <c r="B45" i="11"/>
  <c r="B6" i="9" l="1"/>
  <c r="B10" i="9"/>
  <c r="B15" i="9"/>
  <c r="B3" i="9"/>
  <c r="B13" i="9"/>
  <c r="B14" i="9"/>
  <c r="B16" i="9"/>
  <c r="B17" i="9"/>
  <c r="B12" i="9"/>
  <c r="B179" i="12" l="1"/>
  <c r="B178" i="12"/>
  <c r="B140" i="12"/>
  <c r="B139" i="12"/>
  <c r="B138" i="12"/>
  <c r="B100" i="12"/>
  <c r="B99" i="12"/>
  <c r="B68" i="12"/>
  <c r="B69" i="12"/>
  <c r="B70" i="12"/>
  <c r="B67" i="12"/>
  <c r="B22" i="12"/>
  <c r="B3" i="12"/>
  <c r="B4" i="12"/>
  <c r="B6" i="12"/>
  <c r="B7" i="12"/>
  <c r="B10" i="12"/>
  <c r="B11" i="12"/>
  <c r="B13" i="12"/>
  <c r="A1" i="12"/>
  <c r="B110" i="11"/>
  <c r="B43" i="11" l="1"/>
  <c r="B39" i="11"/>
  <c r="B37" i="11"/>
  <c r="B35" i="11"/>
  <c r="B33" i="11"/>
  <c r="B31" i="11"/>
  <c r="B29" i="11"/>
  <c r="B27" i="11"/>
  <c r="B25" i="11"/>
  <c r="B23" i="11"/>
  <c r="B21" i="11"/>
  <c r="B19" i="11"/>
  <c r="B17" i="11"/>
  <c r="B15" i="11"/>
  <c r="B13" i="11"/>
  <c r="B11" i="11"/>
  <c r="B7" i="11"/>
  <c r="B9" i="11"/>
  <c r="B3" i="11" l="1"/>
  <c r="B110" i="7" l="1"/>
  <c r="B113" i="11" l="1"/>
  <c r="A108" i="11"/>
  <c r="A79" i="11"/>
  <c r="A74" i="11"/>
  <c r="A68" i="11"/>
  <c r="A62" i="11"/>
  <c r="A56" i="11"/>
  <c r="A53" i="11"/>
  <c r="A51" i="11"/>
  <c r="A41" i="11"/>
  <c r="A4" i="11"/>
  <c r="B65" i="11"/>
  <c r="B69" i="11"/>
  <c r="B71" i="11"/>
  <c r="B75" i="11"/>
  <c r="B77" i="11"/>
  <c r="B81" i="11"/>
  <c r="B83" i="11"/>
  <c r="B85" i="11"/>
  <c r="B86" i="11"/>
  <c r="B87" i="11"/>
  <c r="B88" i="11"/>
  <c r="B89" i="11"/>
  <c r="B90" i="11"/>
  <c r="B91" i="11"/>
  <c r="B92" i="11"/>
  <c r="B93" i="11"/>
  <c r="B94" i="11"/>
  <c r="B95" i="11"/>
  <c r="B96" i="11"/>
  <c r="B97" i="11"/>
  <c r="B98" i="11"/>
  <c r="B99" i="11"/>
  <c r="B100" i="11"/>
  <c r="B101" i="11"/>
  <c r="B102" i="11"/>
  <c r="B104" i="11"/>
  <c r="B106" i="11"/>
  <c r="B111"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4" i="11"/>
  <c r="B32" i="11"/>
  <c r="B34" i="11"/>
  <c r="B36" i="11"/>
  <c r="B38" i="11"/>
  <c r="B40" i="11"/>
  <c r="B42" i="11"/>
  <c r="B44" i="11"/>
  <c r="B46" i="11"/>
  <c r="B48" i="11"/>
  <c r="B50" i="11"/>
  <c r="B52" i="11"/>
  <c r="B54" i="11"/>
  <c r="B57" i="11"/>
  <c r="B59" i="11"/>
  <c r="B22" i="11"/>
  <c r="B24" i="11"/>
  <c r="B26" i="11"/>
  <c r="B28" i="11"/>
  <c r="B30" i="11"/>
  <c r="B20" i="11"/>
  <c r="B18" i="11"/>
  <c r="B16" i="11"/>
  <c r="B14" i="11"/>
  <c r="B12" i="11"/>
  <c r="B10" i="11"/>
  <c r="B5" i="11"/>
  <c r="B6" i="11"/>
  <c r="B8" i="11"/>
  <c r="A2" i="11"/>
  <c r="A1" i="11"/>
  <c r="B2" i="7"/>
  <c r="B53" i="7" l="1"/>
  <c r="B13" i="7"/>
  <c r="B71" i="7"/>
  <c r="B5" i="9" l="1"/>
  <c r="B7" i="9"/>
  <c r="B8" i="9"/>
  <c r="B9" i="9"/>
  <c r="F98" i="8"/>
  <c r="B2" i="9"/>
  <c r="B3" i="7"/>
  <c r="A1" i="7"/>
  <c r="A1" i="9"/>
  <c r="G113" i="8" l="1"/>
  <c r="H113" i="8" s="1"/>
  <c r="K113" i="8"/>
  <c r="P113" i="8" s="1"/>
  <c r="K12" i="8"/>
  <c r="K107" i="8"/>
  <c r="K98" i="8"/>
  <c r="K88" i="8"/>
  <c r="K101" i="8"/>
  <c r="K91" i="8"/>
  <c r="K6" i="8"/>
  <c r="K10" i="8"/>
  <c r="B143" i="7"/>
  <c r="K11" i="8"/>
  <c r="K9" i="8"/>
  <c r="K84" i="8"/>
  <c r="K82" i="8"/>
  <c r="K83" i="8"/>
  <c r="K81" i="8"/>
  <c r="K78" i="8"/>
  <c r="K79" i="8"/>
  <c r="K80" i="8"/>
  <c r="K77" i="8"/>
  <c r="K73" i="8"/>
  <c r="K74" i="8"/>
  <c r="K75" i="8"/>
  <c r="K76" i="8"/>
  <c r="K72" i="8"/>
  <c r="K70" i="8"/>
  <c r="K71" i="8"/>
  <c r="K69" i="8"/>
  <c r="K66" i="8"/>
  <c r="K67" i="8"/>
  <c r="K68" i="8"/>
  <c r="K65" i="8"/>
  <c r="K61" i="8"/>
  <c r="K62" i="8"/>
  <c r="K63" i="8"/>
  <c r="K64" i="8"/>
  <c r="K60" i="8"/>
  <c r="K59" i="8"/>
  <c r="K58" i="8"/>
  <c r="K56" i="8"/>
  <c r="K57" i="8"/>
  <c r="K55" i="8"/>
  <c r="K54" i="8"/>
  <c r="K53" i="8"/>
  <c r="K50" i="8"/>
  <c r="K51" i="8"/>
  <c r="K52" i="8"/>
  <c r="K49" i="8"/>
  <c r="K44" i="8"/>
  <c r="K45" i="8"/>
  <c r="K46" i="8"/>
  <c r="K47" i="8"/>
  <c r="K48" i="8"/>
  <c r="K43" i="8"/>
  <c r="K42" i="8"/>
  <c r="K41" i="8"/>
  <c r="K40" i="8"/>
  <c r="K38" i="8"/>
  <c r="K36" i="8" l="1"/>
  <c r="K35" i="8"/>
  <c r="K37" i="8"/>
  <c r="K33" i="8"/>
  <c r="K34" i="8"/>
  <c r="K32" i="8"/>
  <c r="K31" i="8"/>
  <c r="K14" i="8"/>
  <c r="K15" i="8"/>
  <c r="K18" i="8"/>
  <c r="K19" i="8"/>
  <c r="K21" i="8"/>
  <c r="K22" i="8"/>
  <c r="K24" i="8"/>
  <c r="K25" i="8"/>
  <c r="K26" i="8"/>
  <c r="K27" i="8"/>
  <c r="K28" i="8"/>
  <c r="K29" i="8"/>
  <c r="K30" i="8"/>
  <c r="K13" i="8"/>
  <c r="K115" i="8"/>
  <c r="K4" i="8"/>
  <c r="K7" i="8"/>
  <c r="K8" i="8"/>
  <c r="F117" i="8"/>
  <c r="E117" i="8"/>
  <c r="F116" i="8"/>
  <c r="E116" i="8"/>
  <c r="F115" i="8"/>
  <c r="G115" i="8" s="1"/>
  <c r="E115" i="8"/>
  <c r="F114" i="8"/>
  <c r="E114" i="8"/>
  <c r="F112" i="8"/>
  <c r="E112" i="8"/>
  <c r="F111" i="8"/>
  <c r="E111" i="8"/>
  <c r="F110" i="8"/>
  <c r="G110" i="8" s="1"/>
  <c r="E110" i="8"/>
  <c r="F109" i="8"/>
  <c r="E109" i="8"/>
  <c r="F108" i="8"/>
  <c r="E108" i="8"/>
  <c r="F107" i="8"/>
  <c r="G107" i="8" s="1"/>
  <c r="E107" i="8"/>
  <c r="F106" i="8"/>
  <c r="E106" i="8"/>
  <c r="F105" i="8"/>
  <c r="E105" i="8"/>
  <c r="F104" i="8"/>
  <c r="E104" i="8"/>
  <c r="F103" i="8"/>
  <c r="E103" i="8"/>
  <c r="F102" i="8"/>
  <c r="E102" i="8"/>
  <c r="J102" i="8" s="1"/>
  <c r="P102" i="8" s="1"/>
  <c r="F101" i="8"/>
  <c r="G101" i="8" s="1"/>
  <c r="E101" i="8"/>
  <c r="F100" i="8"/>
  <c r="E100" i="8"/>
  <c r="F99" i="8"/>
  <c r="E99" i="8"/>
  <c r="G98" i="8"/>
  <c r="E98" i="8"/>
  <c r="J98" i="8" s="1"/>
  <c r="F97" i="8"/>
  <c r="E97" i="8"/>
  <c r="F96" i="8"/>
  <c r="E96" i="8"/>
  <c r="J96" i="8" s="1"/>
  <c r="P96" i="8" s="1"/>
  <c r="F95" i="8"/>
  <c r="E95" i="8"/>
  <c r="F94" i="8"/>
  <c r="E94" i="8"/>
  <c r="J94" i="8" s="1"/>
  <c r="P94" i="8" s="1"/>
  <c r="F93" i="8"/>
  <c r="E93" i="8"/>
  <c r="F92" i="8"/>
  <c r="G92" i="8" s="1"/>
  <c r="E92" i="8"/>
  <c r="F91" i="8"/>
  <c r="G91" i="8" s="1"/>
  <c r="E91" i="8"/>
  <c r="F90" i="8"/>
  <c r="E90" i="8"/>
  <c r="J90" i="8" s="1"/>
  <c r="P90" i="8" s="1"/>
  <c r="F89" i="8"/>
  <c r="E89" i="8"/>
  <c r="F88" i="8"/>
  <c r="G88" i="8" s="1"/>
  <c r="E88" i="8"/>
  <c r="F87" i="8"/>
  <c r="E87" i="8"/>
  <c r="F86" i="8"/>
  <c r="E86" i="8"/>
  <c r="J86" i="8" s="1"/>
  <c r="F85" i="8"/>
  <c r="E85" i="8"/>
  <c r="F84" i="8"/>
  <c r="G84" i="8" s="1"/>
  <c r="E84" i="8"/>
  <c r="F83" i="8"/>
  <c r="G83" i="8" s="1"/>
  <c r="E83" i="8"/>
  <c r="F82" i="8"/>
  <c r="G82" i="8" s="1"/>
  <c r="E82" i="8"/>
  <c r="F81" i="8"/>
  <c r="G81" i="8" s="1"/>
  <c r="E81" i="8"/>
  <c r="F80" i="8"/>
  <c r="G80" i="8" s="1"/>
  <c r="E80" i="8"/>
  <c r="F79" i="8"/>
  <c r="G79" i="8" s="1"/>
  <c r="E79" i="8"/>
  <c r="F78" i="8"/>
  <c r="G78" i="8" s="1"/>
  <c r="E78" i="8"/>
  <c r="F77" i="8"/>
  <c r="G77" i="8" s="1"/>
  <c r="E77" i="8"/>
  <c r="F76" i="8"/>
  <c r="G76" i="8" s="1"/>
  <c r="E76" i="8"/>
  <c r="F75" i="8"/>
  <c r="G75" i="8" s="1"/>
  <c r="E75" i="8"/>
  <c r="F74" i="8"/>
  <c r="G74" i="8" s="1"/>
  <c r="H74" i="8" s="1"/>
  <c r="E74" i="8"/>
  <c r="J74" i="8" s="1"/>
  <c r="F73" i="8"/>
  <c r="G73" i="8" s="1"/>
  <c r="H73" i="8" s="1"/>
  <c r="E73" i="8"/>
  <c r="F72" i="8"/>
  <c r="G72" i="8" s="1"/>
  <c r="H72" i="8" s="1"/>
  <c r="E72" i="8"/>
  <c r="F71" i="8"/>
  <c r="G71" i="8" s="1"/>
  <c r="H71" i="8" s="1"/>
  <c r="E71" i="8"/>
  <c r="F70" i="8"/>
  <c r="G70" i="8" s="1"/>
  <c r="H70" i="8" s="1"/>
  <c r="E70" i="8"/>
  <c r="J70" i="8" s="1"/>
  <c r="F69" i="8"/>
  <c r="G69" i="8" s="1"/>
  <c r="H69" i="8" s="1"/>
  <c r="E69" i="8"/>
  <c r="F68" i="8"/>
  <c r="G68" i="8" s="1"/>
  <c r="H68" i="8" s="1"/>
  <c r="E68" i="8"/>
  <c r="F67" i="8"/>
  <c r="G67" i="8" s="1"/>
  <c r="H67" i="8" s="1"/>
  <c r="E67" i="8"/>
  <c r="F66" i="8"/>
  <c r="G66" i="8" s="1"/>
  <c r="H66" i="8" s="1"/>
  <c r="E66" i="8"/>
  <c r="F65" i="8"/>
  <c r="G65" i="8" s="1"/>
  <c r="H65" i="8" s="1"/>
  <c r="E65" i="8"/>
  <c r="F64" i="8"/>
  <c r="G64" i="8" s="1"/>
  <c r="H64" i="8" s="1"/>
  <c r="E64" i="8"/>
  <c r="F63" i="8"/>
  <c r="G63" i="8" s="1"/>
  <c r="E63" i="8"/>
  <c r="F62" i="8"/>
  <c r="G62" i="8" s="1"/>
  <c r="H62" i="8" s="1"/>
  <c r="E62" i="8"/>
  <c r="F61" i="8"/>
  <c r="G61" i="8" s="1"/>
  <c r="H61" i="8" s="1"/>
  <c r="E61" i="8"/>
  <c r="F60" i="8"/>
  <c r="G60" i="8" s="1"/>
  <c r="H60" i="8" s="1"/>
  <c r="E60" i="8"/>
  <c r="F59" i="8"/>
  <c r="G59" i="8" s="1"/>
  <c r="H59" i="8" s="1"/>
  <c r="E59" i="8"/>
  <c r="J59" i="8" s="1"/>
  <c r="F58" i="8"/>
  <c r="G58" i="8" s="1"/>
  <c r="H58" i="8" s="1"/>
  <c r="E58" i="8"/>
  <c r="J58" i="8" s="1"/>
  <c r="F57" i="8"/>
  <c r="G57" i="8" s="1"/>
  <c r="H57" i="8" s="1"/>
  <c r="E57" i="8"/>
  <c r="F56" i="8"/>
  <c r="G56" i="8" s="1"/>
  <c r="H56" i="8" s="1"/>
  <c r="E56" i="8"/>
  <c r="F55" i="8"/>
  <c r="G55" i="8" s="1"/>
  <c r="H55" i="8" s="1"/>
  <c r="E55" i="8"/>
  <c r="F54" i="8"/>
  <c r="G54" i="8" s="1"/>
  <c r="H54" i="8" s="1"/>
  <c r="E54" i="8"/>
  <c r="J54" i="8" s="1"/>
  <c r="F53" i="8"/>
  <c r="G53" i="8" s="1"/>
  <c r="H53" i="8" s="1"/>
  <c r="E53" i="8"/>
  <c r="F52" i="8"/>
  <c r="G52" i="8" s="1"/>
  <c r="H52" i="8" s="1"/>
  <c r="E52" i="8"/>
  <c r="F51" i="8"/>
  <c r="G51" i="8" s="1"/>
  <c r="H51" i="8" s="1"/>
  <c r="E51" i="8"/>
  <c r="F50" i="8"/>
  <c r="G50" i="8" s="1"/>
  <c r="E50" i="8"/>
  <c r="J50" i="8" s="1"/>
  <c r="F49" i="8"/>
  <c r="G49" i="8" s="1"/>
  <c r="H49" i="8" s="1"/>
  <c r="E49" i="8"/>
  <c r="F48" i="8"/>
  <c r="G48" i="8" s="1"/>
  <c r="H48" i="8" s="1"/>
  <c r="E48" i="8"/>
  <c r="F47" i="8"/>
  <c r="G47" i="8" s="1"/>
  <c r="H47" i="8" s="1"/>
  <c r="E47" i="8"/>
  <c r="F46" i="8"/>
  <c r="G46" i="8" s="1"/>
  <c r="H46" i="8" s="1"/>
  <c r="E46" i="8"/>
  <c r="J46" i="8" s="1"/>
  <c r="F45" i="8"/>
  <c r="G45" i="8" s="1"/>
  <c r="H45" i="8" s="1"/>
  <c r="E45" i="8"/>
  <c r="F44" i="8"/>
  <c r="G44" i="8" s="1"/>
  <c r="H44" i="8" s="1"/>
  <c r="E44" i="8"/>
  <c r="F43" i="8"/>
  <c r="G43" i="8" s="1"/>
  <c r="H43" i="8" s="1"/>
  <c r="E43" i="8"/>
  <c r="F42" i="8"/>
  <c r="G42" i="8" s="1"/>
  <c r="H42" i="8" s="1"/>
  <c r="E42" i="8"/>
  <c r="F41" i="8"/>
  <c r="G41" i="8" s="1"/>
  <c r="H41" i="8" s="1"/>
  <c r="E41" i="8"/>
  <c r="F40" i="8"/>
  <c r="G40" i="8" s="1"/>
  <c r="H40" i="8" s="1"/>
  <c r="E40" i="8"/>
  <c r="F39" i="8"/>
  <c r="G39" i="8" s="1"/>
  <c r="H39" i="8" s="1"/>
  <c r="E39" i="8"/>
  <c r="F38" i="8"/>
  <c r="G38" i="8" s="1"/>
  <c r="H38" i="8" s="1"/>
  <c r="E38" i="8"/>
  <c r="J38" i="8" s="1"/>
  <c r="F37" i="8"/>
  <c r="G37" i="8" s="1"/>
  <c r="H37" i="8" s="1"/>
  <c r="E37" i="8"/>
  <c r="F36" i="8"/>
  <c r="G36" i="8" s="1"/>
  <c r="H36" i="8" s="1"/>
  <c r="E36" i="8"/>
  <c r="F35" i="8"/>
  <c r="G35" i="8" s="1"/>
  <c r="H35" i="8" s="1"/>
  <c r="E35" i="8"/>
  <c r="J35" i="8" s="1"/>
  <c r="F34" i="8"/>
  <c r="G34" i="8" s="1"/>
  <c r="E34" i="8"/>
  <c r="F33" i="8"/>
  <c r="G33" i="8" s="1"/>
  <c r="E33" i="8"/>
  <c r="F32" i="8"/>
  <c r="G32" i="8" s="1"/>
  <c r="E32" i="8"/>
  <c r="F31" i="8"/>
  <c r="G31" i="8" s="1"/>
  <c r="E31" i="8"/>
  <c r="F30" i="8"/>
  <c r="G30" i="8" s="1"/>
  <c r="E30" i="8"/>
  <c r="F29" i="8"/>
  <c r="G29" i="8" s="1"/>
  <c r="E29" i="8"/>
  <c r="F28" i="8"/>
  <c r="G28" i="8" s="1"/>
  <c r="H28" i="8" s="1"/>
  <c r="E28" i="8"/>
  <c r="F27" i="8"/>
  <c r="G27" i="8" s="1"/>
  <c r="H27" i="8" s="1"/>
  <c r="E27" i="8"/>
  <c r="F26" i="8"/>
  <c r="G26" i="8" s="1"/>
  <c r="H26" i="8" s="1"/>
  <c r="E26" i="8"/>
  <c r="J26" i="8" s="1"/>
  <c r="F25" i="8"/>
  <c r="G25" i="8" s="1"/>
  <c r="H25" i="8" s="1"/>
  <c r="E25" i="8"/>
  <c r="F24" i="8"/>
  <c r="G24" i="8" s="1"/>
  <c r="H24" i="8" s="1"/>
  <c r="E24" i="8"/>
  <c r="F23" i="8"/>
  <c r="G23" i="8" s="1"/>
  <c r="H23" i="8" s="1"/>
  <c r="E23" i="8"/>
  <c r="F22" i="8"/>
  <c r="G22" i="8" s="1"/>
  <c r="H22" i="8" s="1"/>
  <c r="E22" i="8"/>
  <c r="F21" i="8"/>
  <c r="G21" i="8" s="1"/>
  <c r="H21" i="8" s="1"/>
  <c r="E21" i="8"/>
  <c r="F20" i="8"/>
  <c r="G20" i="8" s="1"/>
  <c r="H20" i="8" s="1"/>
  <c r="E20" i="8"/>
  <c r="F19" i="8"/>
  <c r="G19" i="8" s="1"/>
  <c r="H19" i="8" s="1"/>
  <c r="E19" i="8"/>
  <c r="J19" i="8" s="1"/>
  <c r="F18" i="8"/>
  <c r="G18" i="8" s="1"/>
  <c r="H18" i="8" s="1"/>
  <c r="E18" i="8"/>
  <c r="F17" i="8"/>
  <c r="G17" i="8" s="1"/>
  <c r="E17" i="8"/>
  <c r="F16" i="8"/>
  <c r="G16" i="8" s="1"/>
  <c r="H16" i="8" s="1"/>
  <c r="E16" i="8"/>
  <c r="F15" i="8"/>
  <c r="G15" i="8" s="1"/>
  <c r="H15" i="8" s="1"/>
  <c r="E15" i="8"/>
  <c r="F14" i="8"/>
  <c r="G14" i="8" s="1"/>
  <c r="H14" i="8" s="1"/>
  <c r="E14" i="8"/>
  <c r="J14" i="8" s="1"/>
  <c r="F13" i="8"/>
  <c r="G13" i="8" s="1"/>
  <c r="E13" i="8"/>
  <c r="F12" i="8"/>
  <c r="G12" i="8" s="1"/>
  <c r="E12" i="8"/>
  <c r="F11" i="8"/>
  <c r="G11" i="8" s="1"/>
  <c r="H11" i="8" s="1"/>
  <c r="E11" i="8"/>
  <c r="F10" i="8"/>
  <c r="G10" i="8" s="1"/>
  <c r="H10" i="8" s="1"/>
  <c r="E10" i="8"/>
  <c r="F9" i="8"/>
  <c r="G9" i="8" s="1"/>
  <c r="H9" i="8" s="1"/>
  <c r="E9" i="8"/>
  <c r="F8" i="8"/>
  <c r="G8" i="8" s="1"/>
  <c r="H8" i="8" s="1"/>
  <c r="E8" i="8"/>
  <c r="F7" i="8"/>
  <c r="G7" i="8" s="1"/>
  <c r="H7" i="8" s="1"/>
  <c r="E7" i="8"/>
  <c r="F6" i="8"/>
  <c r="G6" i="8" s="1"/>
  <c r="H6" i="8" s="1"/>
  <c r="E6" i="8"/>
  <c r="F5" i="8"/>
  <c r="G5" i="8" s="1"/>
  <c r="E5" i="8"/>
  <c r="J5" i="8" s="1"/>
  <c r="F4" i="8"/>
  <c r="G4" i="8" s="1"/>
  <c r="E4" i="8"/>
  <c r="F3" i="8"/>
  <c r="G3" i="8" s="1"/>
  <c r="E3" i="8"/>
  <c r="J6" i="8" l="1"/>
  <c r="J12" i="8"/>
  <c r="J18" i="8"/>
  <c r="J42" i="8"/>
  <c r="J3" i="8"/>
  <c r="J51" i="8"/>
  <c r="J4" i="8"/>
  <c r="J22" i="8"/>
  <c r="J27" i="8"/>
  <c r="J104" i="8"/>
  <c r="P104" i="8" s="1"/>
  <c r="J106" i="8"/>
  <c r="P106" i="8" s="1"/>
  <c r="J112" i="8"/>
  <c r="P112" i="8" s="1"/>
  <c r="J115" i="8"/>
  <c r="J67" i="8"/>
  <c r="J11" i="8"/>
  <c r="J13" i="8"/>
  <c r="J30" i="8"/>
  <c r="J34" i="8"/>
  <c r="J43" i="8"/>
  <c r="J62" i="8"/>
  <c r="J66" i="8"/>
  <c r="J75" i="8"/>
  <c r="J77" i="8"/>
  <c r="J79" i="8"/>
  <c r="J81" i="8"/>
  <c r="J83" i="8"/>
  <c r="J23" i="8"/>
  <c r="J31" i="8"/>
  <c r="J39" i="8"/>
  <c r="J47" i="8"/>
  <c r="J55" i="8"/>
  <c r="J63" i="8"/>
  <c r="J71" i="8"/>
  <c r="H5" i="8"/>
  <c r="L5" i="8" s="1"/>
  <c r="P5" i="8" s="1"/>
  <c r="H13" i="8"/>
  <c r="L13" i="8" s="1"/>
  <c r="H4" i="8"/>
  <c r="L4" i="8" s="1"/>
  <c r="P4" i="8" s="1"/>
  <c r="H12" i="8"/>
  <c r="L12" i="8" s="1"/>
  <c r="J8" i="8"/>
  <c r="J9" i="8"/>
  <c r="P9" i="8" s="1"/>
  <c r="J10" i="8"/>
  <c r="J16" i="8"/>
  <c r="J17" i="8"/>
  <c r="J21" i="8"/>
  <c r="J25" i="8"/>
  <c r="J29" i="8"/>
  <c r="J33" i="8"/>
  <c r="J37" i="8"/>
  <c r="J41" i="8"/>
  <c r="J45" i="8"/>
  <c r="J49" i="8"/>
  <c r="J53" i="8"/>
  <c r="J57" i="8"/>
  <c r="J61" i="8"/>
  <c r="J65" i="8"/>
  <c r="J69" i="8"/>
  <c r="J73" i="8"/>
  <c r="J89" i="8"/>
  <c r="P89" i="8" s="1"/>
  <c r="J91" i="8"/>
  <c r="J93" i="8"/>
  <c r="P93" i="8" s="1"/>
  <c r="J95" i="8"/>
  <c r="P95" i="8" s="1"/>
  <c r="J97" i="8"/>
  <c r="P97" i="8" s="1"/>
  <c r="J103" i="8"/>
  <c r="P103" i="8" s="1"/>
  <c r="J105" i="8"/>
  <c r="P105" i="8" s="1"/>
  <c r="J107" i="8"/>
  <c r="J111" i="8"/>
  <c r="P111" i="8" s="1"/>
  <c r="J114" i="8"/>
  <c r="P114" i="8" s="1"/>
  <c r="L8" i="8"/>
  <c r="L9" i="8"/>
  <c r="L16" i="8"/>
  <c r="H3" i="8"/>
  <c r="L3" i="8"/>
  <c r="P3" i="8" s="1"/>
  <c r="J7" i="8"/>
  <c r="J15" i="8"/>
  <c r="J20" i="8"/>
  <c r="J24" i="8"/>
  <c r="J28" i="8"/>
  <c r="J32" i="8"/>
  <c r="J36" i="8"/>
  <c r="J40" i="8"/>
  <c r="J44" i="8"/>
  <c r="J48" i="8"/>
  <c r="J52" i="8"/>
  <c r="J56" i="8"/>
  <c r="J60" i="8"/>
  <c r="J64" i="8"/>
  <c r="J68" i="8"/>
  <c r="J72" i="8"/>
  <c r="L6" i="8"/>
  <c r="P6" i="8" s="1"/>
  <c r="L14" i="8"/>
  <c r="P14" i="8" s="1"/>
  <c r="L10" i="8"/>
  <c r="L7" i="8"/>
  <c r="L11" i="8"/>
  <c r="L15" i="8"/>
  <c r="H17" i="8"/>
  <c r="L17" i="8" s="1"/>
  <c r="L19" i="8"/>
  <c r="P19" i="8" s="1"/>
  <c r="L20" i="8"/>
  <c r="L21" i="8"/>
  <c r="P21" i="8" s="1"/>
  <c r="L22" i="8"/>
  <c r="P22" i="8" s="1"/>
  <c r="L23" i="8"/>
  <c r="L24" i="8"/>
  <c r="P24" i="8" s="1"/>
  <c r="L40" i="8"/>
  <c r="P40" i="8" s="1"/>
  <c r="L41" i="8"/>
  <c r="L42" i="8"/>
  <c r="P42" i="8" s="1"/>
  <c r="L43" i="8"/>
  <c r="P43" i="8" s="1"/>
  <c r="L44" i="8"/>
  <c r="L46" i="8"/>
  <c r="P46" i="8" s="1"/>
  <c r="L47" i="8"/>
  <c r="L48" i="8"/>
  <c r="L56" i="8"/>
  <c r="L57" i="8"/>
  <c r="L58" i="8"/>
  <c r="P58" i="8" s="1"/>
  <c r="L59" i="8"/>
  <c r="P59" i="8" s="1"/>
  <c r="L60" i="8"/>
  <c r="L61" i="8"/>
  <c r="L62" i="8"/>
  <c r="L64" i="8"/>
  <c r="L66" i="8"/>
  <c r="P66" i="8" s="1"/>
  <c r="L68" i="8"/>
  <c r="L70" i="8"/>
  <c r="P70" i="8" s="1"/>
  <c r="L72" i="8"/>
  <c r="L74" i="8"/>
  <c r="P74" i="8" s="1"/>
  <c r="J76" i="8"/>
  <c r="H77" i="8"/>
  <c r="L77" i="8"/>
  <c r="J80" i="8"/>
  <c r="H81" i="8"/>
  <c r="L81" i="8" s="1"/>
  <c r="J84" i="8"/>
  <c r="P86" i="8"/>
  <c r="J88" i="8"/>
  <c r="H91" i="8"/>
  <c r="L91" i="8" s="1"/>
  <c r="P91" i="8" s="1"/>
  <c r="H98" i="8"/>
  <c r="L98" i="8" s="1"/>
  <c r="P98" i="8" s="1"/>
  <c r="J100" i="8"/>
  <c r="P100" i="8" s="1"/>
  <c r="H107" i="8"/>
  <c r="L107" i="8" s="1"/>
  <c r="J109" i="8"/>
  <c r="P109" i="8" s="1"/>
  <c r="J116" i="8"/>
  <c r="P116" i="8" s="1"/>
  <c r="L18" i="8"/>
  <c r="P18" i="8" s="1"/>
  <c r="L25" i="8"/>
  <c r="L26" i="8"/>
  <c r="P26" i="8" s="1"/>
  <c r="L27" i="8"/>
  <c r="L28" i="8"/>
  <c r="L35" i="8"/>
  <c r="P35" i="8" s="1"/>
  <c r="L36" i="8"/>
  <c r="L37" i="8"/>
  <c r="P37" i="8" s="1"/>
  <c r="L38" i="8"/>
  <c r="P38" i="8" s="1"/>
  <c r="L39" i="8"/>
  <c r="L45" i="8"/>
  <c r="P45" i="8" s="1"/>
  <c r="L49" i="8"/>
  <c r="P49" i="8" s="1"/>
  <c r="L51" i="8"/>
  <c r="P51" i="8" s="1"/>
  <c r="L52" i="8"/>
  <c r="L53" i="8"/>
  <c r="L54" i="8"/>
  <c r="P54" i="8" s="1"/>
  <c r="L55" i="8"/>
  <c r="P55" i="8" s="1"/>
  <c r="H80" i="8"/>
  <c r="L80" i="8" s="1"/>
  <c r="H88" i="8"/>
  <c r="L88" i="8" s="1"/>
  <c r="H29" i="8"/>
  <c r="L29" i="8" s="1"/>
  <c r="P29" i="8" s="1"/>
  <c r="H30" i="8"/>
  <c r="L30" i="8" s="1"/>
  <c r="H31" i="8"/>
  <c r="L31" i="8" s="1"/>
  <c r="H32" i="8"/>
  <c r="L32" i="8" s="1"/>
  <c r="H33" i="8"/>
  <c r="L33" i="8" s="1"/>
  <c r="H34" i="8"/>
  <c r="L34" i="8" s="1"/>
  <c r="P34" i="8" s="1"/>
  <c r="H50" i="8"/>
  <c r="L50" i="8" s="1"/>
  <c r="P50" i="8" s="1"/>
  <c r="H63" i="8"/>
  <c r="L63" i="8" s="1"/>
  <c r="P63" i="8" s="1"/>
  <c r="L65" i="8"/>
  <c r="L67" i="8"/>
  <c r="L69" i="8"/>
  <c r="L71" i="8"/>
  <c r="P71" i="8" s="1"/>
  <c r="L73" i="8"/>
  <c r="H75" i="8"/>
  <c r="L75" i="8" s="1"/>
  <c r="J78" i="8"/>
  <c r="H79" i="8"/>
  <c r="L79" i="8" s="1"/>
  <c r="J82" i="8"/>
  <c r="H83" i="8"/>
  <c r="L83" i="8" s="1"/>
  <c r="P83" i="8" s="1"/>
  <c r="J85" i="8"/>
  <c r="P85" i="8" s="1"/>
  <c r="J87" i="8"/>
  <c r="P87" i="8" s="1"/>
  <c r="J92" i="8"/>
  <c r="J99" i="8"/>
  <c r="P99" i="8" s="1"/>
  <c r="J101" i="8"/>
  <c r="J108" i="8"/>
  <c r="P108" i="8" s="1"/>
  <c r="J110" i="8"/>
  <c r="H115" i="8"/>
  <c r="L115" i="8" s="1"/>
  <c r="P115" i="8" s="1"/>
  <c r="J117" i="8"/>
  <c r="P117" i="8" s="1"/>
  <c r="H76" i="8"/>
  <c r="L76" i="8" s="1"/>
  <c r="H84" i="8"/>
  <c r="L84" i="8" s="1"/>
  <c r="H78" i="8"/>
  <c r="L78" i="8" s="1"/>
  <c r="H82" i="8"/>
  <c r="L82" i="8" s="1"/>
  <c r="H92" i="8"/>
  <c r="L92" i="8" s="1"/>
  <c r="H101" i="8"/>
  <c r="L101" i="8"/>
  <c r="H110" i="8"/>
  <c r="L110" i="8" s="1"/>
  <c r="P27" i="8" l="1"/>
  <c r="P77" i="8"/>
  <c r="P33" i="8"/>
  <c r="P79" i="8"/>
  <c r="P56" i="8"/>
  <c r="P75" i="8"/>
  <c r="P48" i="8"/>
  <c r="P12" i="8"/>
  <c r="P32" i="8"/>
  <c r="P68" i="8"/>
  <c r="P67" i="8"/>
  <c r="P11" i="8"/>
  <c r="P81" i="8"/>
  <c r="P61" i="8"/>
  <c r="P30" i="8"/>
  <c r="P72" i="8"/>
  <c r="P36" i="8"/>
  <c r="P15" i="8"/>
  <c r="P64" i="8"/>
  <c r="P65" i="8"/>
  <c r="P52" i="8"/>
  <c r="P31" i="8"/>
  <c r="P60" i="8"/>
  <c r="P44" i="8"/>
  <c r="P13" i="8"/>
  <c r="P28" i="8"/>
  <c r="P62" i="8"/>
  <c r="P53" i="8"/>
  <c r="P47" i="8"/>
  <c r="P73" i="8"/>
  <c r="P69" i="8"/>
  <c r="P25" i="8"/>
  <c r="P107" i="8"/>
  <c r="P57" i="8"/>
  <c r="P41" i="8"/>
  <c r="P7" i="8"/>
  <c r="P10" i="8"/>
  <c r="P8" i="8"/>
  <c r="P88" i="8"/>
  <c r="P84" i="8"/>
  <c r="P101" i="8"/>
  <c r="P82" i="8"/>
  <c r="P76" i="8"/>
  <c r="P110" i="8"/>
  <c r="P92" i="8"/>
  <c r="P78" i="8"/>
  <c r="P80" i="8"/>
  <c r="A148" i="7" l="1"/>
  <c r="B20" i="7"/>
  <c r="B6" i="7" l="1"/>
  <c r="B8" i="7"/>
  <c r="B150" i="7" l="1"/>
  <c r="A15" i="7" l="1"/>
  <c r="F46" i="7"/>
  <c r="F35" i="7"/>
  <c r="A46" i="7" l="1"/>
  <c r="F63" i="7" l="1"/>
  <c r="K17" i="8" s="1"/>
  <c r="P17" i="8" s="1"/>
  <c r="F62" i="7"/>
  <c r="F51" i="7"/>
  <c r="F50" i="7"/>
  <c r="K39" i="8" s="1"/>
  <c r="P39" i="8" s="1"/>
  <c r="B140" i="7" l="1"/>
  <c r="B137" i="7"/>
  <c r="A136" i="7"/>
  <c r="A134" i="7"/>
  <c r="B131" i="7"/>
  <c r="B129" i="7"/>
  <c r="B128" i="7"/>
  <c r="B127" i="7"/>
  <c r="B126" i="7"/>
  <c r="B125" i="7"/>
  <c r="B124" i="7"/>
  <c r="B123" i="7"/>
  <c r="B122" i="7"/>
  <c r="B121" i="7"/>
  <c r="B120" i="7"/>
  <c r="B119" i="7"/>
  <c r="B118" i="7"/>
  <c r="B117" i="7"/>
  <c r="B116" i="7"/>
  <c r="B115" i="7"/>
  <c r="B114" i="7"/>
  <c r="B113" i="7"/>
  <c r="B112" i="7"/>
  <c r="B111" i="7"/>
  <c r="B109" i="7"/>
  <c r="B108" i="7"/>
  <c r="B107" i="7"/>
  <c r="B106" i="7"/>
  <c r="B105" i="7"/>
  <c r="B104" i="7"/>
  <c r="B103" i="7"/>
  <c r="B102" i="7"/>
  <c r="B101" i="7"/>
  <c r="B100" i="7"/>
  <c r="A96" i="7"/>
  <c r="B94" i="7"/>
  <c r="B92" i="7"/>
  <c r="B90" i="7"/>
  <c r="B89" i="7"/>
  <c r="B88" i="7"/>
  <c r="B87" i="7"/>
  <c r="B86" i="7"/>
  <c r="B85" i="7"/>
  <c r="B84" i="7"/>
  <c r="B83" i="7"/>
  <c r="B82" i="7"/>
  <c r="B81" i="7"/>
  <c r="B80" i="7"/>
  <c r="B79" i="7"/>
  <c r="B78" i="7"/>
  <c r="B77" i="7"/>
  <c r="B76" i="7"/>
  <c r="B75" i="7"/>
  <c r="B74" i="7"/>
  <c r="B73" i="7"/>
  <c r="B69" i="7"/>
  <c r="A67" i="7"/>
  <c r="B65" i="7"/>
  <c r="A62" i="7"/>
  <c r="B59" i="7"/>
  <c r="B57" i="7"/>
  <c r="A56" i="7"/>
  <c r="A50" i="7"/>
  <c r="B48" i="7"/>
  <c r="B47" i="7"/>
  <c r="A43" i="7"/>
  <c r="A41" i="7"/>
  <c r="A35" i="7"/>
  <c r="B44" i="7"/>
  <c r="B42" i="7"/>
  <c r="B40" i="7"/>
  <c r="B39" i="7"/>
  <c r="B38" i="7"/>
  <c r="B37" i="7"/>
  <c r="B36" i="7"/>
  <c r="B34" i="7"/>
  <c r="B33" i="7"/>
  <c r="B32" i="7"/>
  <c r="B31" i="7"/>
  <c r="B30" i="7"/>
  <c r="B29" i="7"/>
  <c r="B28" i="7"/>
  <c r="B26" i="7"/>
  <c r="B25" i="7"/>
  <c r="B24" i="7"/>
  <c r="B23" i="7"/>
  <c r="B22" i="7"/>
  <c r="B21" i="7"/>
  <c r="B19" i="7"/>
  <c r="B18" i="7"/>
  <c r="B17" i="7"/>
  <c r="B16" i="7"/>
  <c r="F11" i="7"/>
  <c r="K16" i="8" s="1"/>
  <c r="P16" i="8" s="1"/>
  <c r="F10" i="7"/>
  <c r="A10" i="7"/>
  <c r="A5" i="7"/>
  <c r="F56" i="7" l="1"/>
  <c r="K20" i="8" s="1"/>
  <c r="P20" i="8" s="1"/>
  <c r="F96" i="7"/>
  <c r="F67" i="7"/>
  <c r="F15" i="7" l="1"/>
  <c r="K23" i="8" s="1"/>
  <c r="P23" i="8" s="1"/>
</calcChain>
</file>

<file path=xl/sharedStrings.xml><?xml version="1.0" encoding="utf-8"?>
<sst xmlns="http://schemas.openxmlformats.org/spreadsheetml/2006/main" count="863" uniqueCount="640">
  <si>
    <t>Resultatopgørelse</t>
  </si>
  <si>
    <t>Finansielle poster</t>
  </si>
  <si>
    <t>Skatter</t>
  </si>
  <si>
    <t>Resultatanvendelse</t>
  </si>
  <si>
    <t>Balance</t>
  </si>
  <si>
    <t>Passiver</t>
  </si>
  <si>
    <t>Investeringer omfatter alene aktiver, der er bestemt til firmaets vedvarende eje eller brug.</t>
  </si>
  <si>
    <t>Regnskabsårets investeringer</t>
  </si>
  <si>
    <t>Tilgang</t>
  </si>
  <si>
    <t>Driftsmidler</t>
  </si>
  <si>
    <t>Supplerende spørgsmål</t>
  </si>
  <si>
    <t>Kontaktperson i Deres virksomhed</t>
  </si>
  <si>
    <t>Navn:</t>
  </si>
  <si>
    <t>Immaterielle anlægsaktiver</t>
  </si>
  <si>
    <t>Afgang af færdiggjorte udviklingsprojekter til kostpris</t>
  </si>
  <si>
    <t>Afgang af software til kostpris</t>
  </si>
  <si>
    <t>Afgang af goodwill til kostpris</t>
  </si>
  <si>
    <t>Tilbageførte afskrivninger immaterielle anlægsaktiver</t>
  </si>
  <si>
    <t>Afgang (til bogført værdi)</t>
  </si>
  <si>
    <t>Regnskabsår og valuta</t>
  </si>
  <si>
    <t>Afgang af grunde og bygninger (inkl. grundværdi) til kostpris</t>
  </si>
  <si>
    <t>Tilbageførte afskrivninger immaterielle anlægsaktiver i alt</t>
  </si>
  <si>
    <t>Tilbageførte afskrivninger på årets afgang af produktionsanlæg og maskiner</t>
  </si>
  <si>
    <t>Ordinært driftsresultat før finansielle poster iht. årsregnskabet</t>
  </si>
  <si>
    <t>Ordinær drift, før finansielle poster</t>
  </si>
  <si>
    <t>Renteomkostninger o.l.</t>
  </si>
  <si>
    <t>Telefonnummer:</t>
  </si>
  <si>
    <t>E-post:</t>
  </si>
  <si>
    <t>Årets resultat</t>
  </si>
  <si>
    <t>Konsolidering, dvs. overførsel til (+) eller fra (-) egenkapitalen</t>
  </si>
  <si>
    <t>Passiver i alt</t>
  </si>
  <si>
    <t>Immaterielle anlægsaktiver i alt</t>
  </si>
  <si>
    <t>Nettoomsætning (efter fradrag af prisnedslag, merværdi- og punktafgifter)</t>
  </si>
  <si>
    <t>Fast ejendom i alt</t>
  </si>
  <si>
    <t>Tilgang i alt</t>
  </si>
  <si>
    <t>Afgang af erhvervede koncessioner, patenter, licenser, varemærker 
samt lignende rettigheder til kostpris</t>
  </si>
  <si>
    <t>Afgang af ubebyggede grunde til kostpris</t>
  </si>
  <si>
    <t>Afgang af veje, havne, pladser o.l. til kostpris</t>
  </si>
  <si>
    <t>Afgang af produktionsanlæg og maskiner til kostpris</t>
  </si>
  <si>
    <t>Tilbageførte afskrivninger på årets afgang af bygninger</t>
  </si>
  <si>
    <t>Tilbageførte afskrivninger på grunde og bygninger i alt</t>
  </si>
  <si>
    <t>Tilbageførte afskrivninger på driftsmidler</t>
  </si>
  <si>
    <t>Tilbageførte afskrivninger på driftsmidler i alt</t>
  </si>
  <si>
    <t>Tilbageførte afskrivninger på grunde og bygninger</t>
  </si>
  <si>
    <t>Financial year and currency</t>
  </si>
  <si>
    <t>Profit and loss statement</t>
  </si>
  <si>
    <t>Ordinary non-financial items</t>
  </si>
  <si>
    <t>Cost of subcontractors and other work done by others (by non-employees)</t>
  </si>
  <si>
    <t>Payments for long-term rental and operational leasing of goods</t>
  </si>
  <si>
    <t>Taxes</t>
  </si>
  <si>
    <t>Financial items</t>
  </si>
  <si>
    <t>Appropriation of profit or treatment of loss</t>
  </si>
  <si>
    <t>Driftsmidler i alt</t>
  </si>
  <si>
    <t/>
  </si>
  <si>
    <t>Posterne er yderligere kommenteret i vejledningen</t>
  </si>
  <si>
    <t>Omkostninger til leje af arbejdskraft fra andet firma (fx vikarbureau)</t>
  </si>
  <si>
    <t>Omkostninger til langtidsleje og operationel leasing</t>
  </si>
  <si>
    <t>Pensionsomkostninger</t>
  </si>
  <si>
    <t>Nedskrivninger af omsætningsaktiver (bortset fra finansielle omsætningsaktiver)</t>
  </si>
  <si>
    <t>Balance sheet</t>
  </si>
  <si>
    <t>Land and buildings</t>
  </si>
  <si>
    <t>Liabilities</t>
  </si>
  <si>
    <t>Grunde og bygninger</t>
  </si>
  <si>
    <t>Other operating expenses</t>
  </si>
  <si>
    <t>Profit or loss before financial items</t>
  </si>
  <si>
    <t>Profit or loss for the year</t>
  </si>
  <si>
    <t>Investments during the financial year</t>
  </si>
  <si>
    <t>Intangible assets, total</t>
  </si>
  <si>
    <t>Land and buildings, total</t>
  </si>
  <si>
    <t>Selskabsskat mv. af ordinært resultat (+/-)</t>
  </si>
  <si>
    <t>Angiv, hvilken valuta virksomheden indberetter beløb i:</t>
  </si>
  <si>
    <t>Tilbageførte afskrivninger på årets afgang af erhvervede koncessioner, 
patenter, licenser, varemærker samt lignende rettigheder</t>
  </si>
  <si>
    <t>Tilbageførte afskrivninger på årets afgang af software</t>
  </si>
  <si>
    <t>Tilbageførte afskrivninger på årets afgang af goodwill</t>
  </si>
  <si>
    <t>Tilbageførte afskrivninger på årets afgang af ubebyggede grunde</t>
  </si>
  <si>
    <t>Tilbageførte afskrivninger på årets afgang af veje, havne, pladser o.l.</t>
  </si>
  <si>
    <t>Afgang immaterielle anlægsaktiver</t>
  </si>
  <si>
    <t>Afgang af driftsmidler</t>
  </si>
  <si>
    <t>Tilbageførte afskrivninger på årets afgang af færdiggjorte udviklingsprojekter</t>
  </si>
  <si>
    <t>Afgang af grunde og bygninger</t>
  </si>
  <si>
    <t xml:space="preserve">
</t>
  </si>
  <si>
    <t>Tilbageførte afskrivninger på årets afgang af andre anlæg, 
driftsmateriel og inventar, inkl. tilbageførte afskrivninger på årets afgang af inventar i lejede lokaler</t>
  </si>
  <si>
    <t>Tilgang af materielle anlægsaktiver under udførelse og 
forudbetalinger for materielle anlægsaktiver</t>
  </si>
  <si>
    <r>
      <t xml:space="preserve">Afgang af grunde og bygninger til kostpris i alt
</t>
    </r>
    <r>
      <rPr>
        <sz val="11"/>
        <rFont val="Calibri"/>
        <family val="2"/>
        <scheme val="minor"/>
      </rPr>
      <t>(p</t>
    </r>
    <r>
      <rPr>
        <sz val="11"/>
        <rFont val="Calibri"/>
        <family val="2"/>
      </rPr>
      <t>kt. 84+85+86)</t>
    </r>
  </si>
  <si>
    <t>Afgang til bogført værdi i alt 
(pkt. 83+87+90-95-99-102)</t>
  </si>
  <si>
    <r>
      <t xml:space="preserve">Afgang af driftsmidler til kostpris i alt
</t>
    </r>
    <r>
      <rPr>
        <sz val="11"/>
        <rFont val="Calibri"/>
        <family val="2"/>
        <scheme val="minor"/>
      </rPr>
      <t>(p</t>
    </r>
    <r>
      <rPr>
        <sz val="11"/>
        <rFont val="Calibri"/>
        <family val="2"/>
      </rPr>
      <t>kt. 88+89)</t>
    </r>
  </si>
  <si>
    <r>
      <t xml:space="preserve">Afgang immaterielle anlægsaktiver til kostpris i alt
</t>
    </r>
    <r>
      <rPr>
        <sz val="11"/>
        <rFont val="Calibri"/>
        <family val="2"/>
        <scheme val="minor"/>
      </rPr>
      <t>(p</t>
    </r>
    <r>
      <rPr>
        <sz val="11"/>
        <rFont val="Calibri"/>
        <family val="2"/>
      </rPr>
      <t>kt.79+80+81+82)</t>
    </r>
  </si>
  <si>
    <r>
      <t>Afgang af andre anlæg, driftsmateriel og inventar til kostpris, 
inkl.</t>
    </r>
    <r>
      <rPr>
        <sz val="11"/>
        <rFont val="Calibri"/>
        <family val="2"/>
      </rPr>
      <t xml:space="preserve"> afgang af inventar i lejede lokaler</t>
    </r>
  </si>
  <si>
    <t>Under tilgang anføres værdien før bogføringsmæssige og finansielle reguleringer,
fx forskudsafskrivninger, kurstab og offentlige tilskud. 
Overførsel (som følge af færdiggørelse) fra pkt. 66 og 77 til andre punkter anses ikke for tilgang.</t>
  </si>
  <si>
    <t>Udbytte, ekstraordinær udbytte, udbetaling til indehavere, efterbetaling til andelshavere og anden udlodning
Udbetalt eller deklareret</t>
  </si>
  <si>
    <t>Equity and liabilities, total</t>
  </si>
  <si>
    <t>Plant, machinery and equipment</t>
  </si>
  <si>
    <t>Plant, machinery and equipment, total</t>
  </si>
  <si>
    <t xml:space="preserve">Danmarks Statistik </t>
  </si>
  <si>
    <t>Afskrivninger af materielle og immaterielle anlægsaktiver</t>
  </si>
  <si>
    <t>Nedskrivninger af materielle og immaterielle anlægsaktiver</t>
  </si>
  <si>
    <t>&lt;xbrl xmlns="http://www.xbrl.org/2003/instance" xmlns:b="http://xbrl.dcca.dk/entryBalanceSheetAccountFormIncomeStatementByNature" xmlns:f="http://xbrl.dcca.dk/cmn" xmlns:d="http://xbrl.dcca.dk/fsa" xmlns:e="http://xbrl.dcca.dk/dst" xmlns:c="http://xbrl.dcca.dk/gsd" xmlns:xlink="http://www.w3.org/1999/xlink" xmlns:xbrli="http://www.xbrl.org/2003/instance" xmlns:iso4217="http://www.xbrl.org/2003/iso4217" xmlns:link="http://www.xbrl.org/2003/linkbase" xmlns:xsi="http://www.w3.org/2001/XMLSchema-instance" xsi:schemaLocation="http://xbrl.dcca.dk/entryBalanceSheetAccountFormIncomeStatementByNature http://archprod.service.eogs.dk/taxonomy/20171001/entryDanishGAAPBalanceSheetAccountFormIncomeStatementByNatureIncludingManagementsReviewStatisticsAndTax20171001.xsd"&gt;</t>
  </si>
  <si>
    <t>Find første</t>
  </si>
  <si>
    <t>Find anden</t>
  </si>
  <si>
    <t>Første txt</t>
  </si>
  <si>
    <t>Midt txt</t>
  </si>
  <si>
    <t>Sidste txt</t>
  </si>
  <si>
    <t xml:space="preserve">&lt;link:schemaRef xlink:type="simple" xlink:href="http://archprod.service.eogs.dk/taxonomy/20171001/entryDanishGAAPBalanceSheetAccountFormIncomeStatementByNatureIncludingManagementsReviewStatisticsAndTax20171001.xsd" /&gt; </t>
  </si>
  <si>
    <t>&lt;c:InformationOnTypeOfSubmittedReport contextRef="c10"&gt;Regnskabsstatistik&lt;/c:InformationOnTypeOfSubmittedReport&gt;</t>
  </si>
  <si>
    <t>&lt;c:ReportingPeriodStartDate contextRef="c10"&gt;2013-01-01&lt;/c:ReportingPeriodStartDate&gt;</t>
  </si>
  <si>
    <t>&lt;c:ReportingPeriodEndDate contextRef="c10"&gt;2013-12-31&lt;/c:ReportingPeriodEndDate&gt;</t>
  </si>
  <si>
    <t>&lt;c:DateOfApprovalOfReport contextRef="c10"&gt;2014-02-20&lt;/c:DateOfApprovalOfReport&gt;</t>
  </si>
  <si>
    <t>&lt;c:NameOfReportingEntity contextRef="c10"&gt;Revisor Informatik ApS&lt;/c:NameOfReportingEntity&gt;</t>
  </si>
  <si>
    <t>&lt;c:IdentificationNumberCvrOfReportingEntity contextRef="c10"&gt;19400697&lt;/c:IdentificationNumberCvrOfReportingEntity&gt;</t>
  </si>
  <si>
    <t>KNAVN</t>
  </si>
  <si>
    <t>&lt;e:NameAndSurnameOfContactPerson contextRef="c10"&gt;5270 Odense N&lt;/e:NameAndSurnameOfContactPerson&gt;</t>
  </si>
  <si>
    <t>KEPOST</t>
  </si>
  <si>
    <t>&lt;e:ContactEmailAddress contextRef="c10"&gt;5270 Odense N&lt;/e:ContactEmailAddress&gt;</t>
  </si>
  <si>
    <t>KTLF</t>
  </si>
  <si>
    <t>&lt;e:ContactTelephoneNumber contextRef="c10"&gt;5270 Odense N&lt;/e:ContactTelephoneNumber&gt;</t>
  </si>
  <si>
    <t>KLTLF</t>
  </si>
  <si>
    <t>&lt;e:ContactTelephoneNumberExtension contextRef="c10"&gt;5270 Odense N&lt;/e:ContactTelephoneNumberExtension&gt;</t>
  </si>
  <si>
    <t>OMS</t>
  </si>
  <si>
    <t>&lt;d:Revenue contextRef="c10" decimals="-3" unitRef="u1"&gt;3530000&lt;/d:Revenue&gt;</t>
  </si>
  <si>
    <t>AUER</t>
  </si>
  <si>
    <t>&lt;d:WorkPerformedByEntityAndCapitalised contextRef="c10" decimals="-3" unitRef="u1"&gt;243000&lt;/d:WorkPerformedByEntityAndCapitalised&gt;</t>
  </si>
  <si>
    <t>ADR</t>
  </si>
  <si>
    <t>&lt;d:OtherOperatingIncome contextRef="c10" decimals="-3" unitRef="u1"&gt;2789000&lt;/d:OtherOperatingIncome&gt;</t>
  </si>
  <si>
    <t>FV</t>
  </si>
  <si>
    <t>&lt;d:CostOfSales contextRef="c10" decimals="-3" unitRef="u1"&gt;619000&lt;/d:CostOfSales&gt;</t>
  </si>
  <si>
    <t>KLOE</t>
  </si>
  <si>
    <t>&lt;e:CostOfSubcontractorsAndOtherWorkDoneByOthersNonemployeesOnEntityMaterials contextRef="c10" decimals="-3" unitRef="u1"&gt;0&lt;/e:CostOfSubcontractorsAndOtherWorkDoneByOthersNonemployeesOnEntityMaterials&gt;</t>
  </si>
  <si>
    <t>UDHL</t>
  </si>
  <si>
    <t>&lt;e:RentPaidExcludingHeatingBill contextRef="c10" decimals="-3" unitRef="u1"&gt;13000&lt;/e:RentPaidExcludingHeatingBill&gt;</t>
  </si>
  <si>
    <t>UASI</t>
  </si>
  <si>
    <t>&lt;e:CostOfMinorEquipmentAndFixturesNotCapitalised contextRef="c10" decimals="-3" unitRef="u1"&gt;82000&lt;/e:CostOfMinorEquipmentAndFixturesNotCapitalised&gt;</t>
  </si>
  <si>
    <t>UDVB</t>
  </si>
  <si>
    <t>&lt;e:PaymentsForTemporaryWorkersProvidedFromAnotherEnterprise contextRef="c10" decimals="-3" unitRef="u1"&gt;36000&lt;/e:PaymentsForTemporaryWorkersProvidedFromAnotherEnterprise&gt;</t>
  </si>
  <si>
    <t>ULOL</t>
  </si>
  <si>
    <t>&lt;e:PaymentsForLongtermRentalAndOperationalLeasingOfGoods contextRef="c10" decimals="-3" unitRef="u1"&gt;145000&lt;/e:PaymentsForLongtermRentalAndOperationalLeasingOfGoods&gt;</t>
  </si>
  <si>
    <t>OTDE</t>
  </si>
  <si>
    <t>&lt;f:OrdinaryWriteoffsInRespectOfDebtors contextRef="c10" decimals="-3" unitRef="u1"&gt;700000&lt;/f:OrdinaryWriteoffsInRespectOfDebtors&gt;</t>
  </si>
  <si>
    <t>EKUD</t>
  </si>
  <si>
    <t>&lt;e:OtherExternalChargesExcludingSecondary contextRef="c10" decimals="-3" unitRef="u1"&gt;5883000&lt;/e:OtherExternalChargesExcludingSecondary&gt;</t>
  </si>
  <si>
    <t>LGAG</t>
  </si>
  <si>
    <t>&lt;d:WagesAndSalaries contextRef="c10" decimals="-3" unitRef="u1"&gt;804000&lt;/d:WagesAndSalaries&gt;</t>
  </si>
  <si>
    <t>PUDG</t>
  </si>
  <si>
    <t>&lt;d:PostemploymentBenefitExpense contextRef="c10" decimals="-3" unitRef="u1"&gt;166000&lt;/d:PostemploymentBenefitExpense&gt;</t>
  </si>
  <si>
    <t>AUDG</t>
  </si>
  <si>
    <t>&lt;d:SocialSecurityContributions contextRef="c10" decimals="-3" unitRef="u1"&gt;337000&lt;/d:SocialSecurityContributions&gt;</t>
  </si>
  <si>
    <t>AMI</t>
  </si>
  <si>
    <t>&lt;e:DepreciationAmortisationExpenseOfPropertyPlantAndEquipmentAndIntangibleAssetsRecognisedInProfitOrLoss contextRef="c10" decimals="-3" unitRef="u1"&gt;2024000&lt;/e:DepreciationAmortisationExpenseOfPropertyPlantAndEquipmentAndIntangibleAssetsRecognisedInProfitOrLoss&gt;</t>
  </si>
  <si>
    <t>NMI</t>
  </si>
  <si>
    <t>&lt;e:ImpairmentLossesOfPropertyPlantAndEquipmentAndIntangibleAssetsRecognisedInProfitOrLoss contextRef="c10" decimals="-3" unitRef="u1"&gt;260000&lt;/e:ImpairmentLossesOfPropertyPlantAndEquipmentAndIntangibleAssetsRecognisedInProfitOrLoss&gt;</t>
  </si>
  <si>
    <t>NOAK</t>
  </si>
  <si>
    <t>&lt;d:WritedownsOfCurrentAssetsOtherThanCurrentFinancialAssets contextRef="c10" decimals="-3" unitRef="u1"&gt;599000&lt;/d:WritedownsOfCurrentAssetsOtherThanCurrentFinancialAssets&gt;</t>
  </si>
  <si>
    <t>SEUD</t>
  </si>
  <si>
    <t>&lt;e:OtherOperatingChargesOfNontradingType contextRef="c10" decimals="-3" unitRef="u1"&gt;-3989000&lt;/e:OtherOperatingChargesOfNontradingType&gt;</t>
  </si>
  <si>
    <t>RFEP</t>
  </si>
  <si>
    <t>&lt;e:ProfitLossBeforeFinancialAndExtraordinaryItems contextRef="c10" decimals="-3" unitRef="u1"&gt;-3989000&lt;/e:ProfitLossBeforeFinancialAndExtraordinaryItems&gt;</t>
  </si>
  <si>
    <t>IKUF</t>
  </si>
  <si>
    <t>&lt;e:IncomeFromParticipatingInterests contextRef="c10" decimals="-3" unitRef="u1"&gt;490000&lt;/e:IncomeFromParticipatingInterests&gt;</t>
  </si>
  <si>
    <t>RFAO</t>
  </si>
  <si>
    <t>&lt;e:InterestReceivedOnNoncurrentFinancialAssetsAndCurrentAssets contextRef="c10" decimals="-3" unitRef="u1"&gt;45000&lt;/e:InterestReceivedOnNoncurrentFinancialAssetsAndCurrentAssets&gt;</t>
  </si>
  <si>
    <t>NFAO</t>
  </si>
  <si>
    <t>&lt;d:ImpairmentOfFinancialAssets contextRef="c10" decimals="-3" unitRef="u1"&gt;-83000&lt;/d:ImpairmentOfFinancialAssets&gt;</t>
  </si>
  <si>
    <t>RUDG</t>
  </si>
  <si>
    <t>&lt;e:InterestPayableAndSimilarCharges contextRef="c10" decimals="-3" unitRef="u1"&gt;154000&lt;/e:InterestPayableAndSimilarCharges&gt;</t>
  </si>
  <si>
    <t>ARFS</t>
  </si>
  <si>
    <t>&lt;d:ProfitLossFromOrdinaryActivitiesBeforeTax contextRef="c10" decimals="-3" unitRef="u1"&gt;2612000&lt;/d:ProfitLossFromOrdinaryActivitiesBeforeTax&gt;</t>
  </si>
  <si>
    <t>SSAR</t>
  </si>
  <si>
    <t>&lt;d:TaxExpense contextRef="c10" decimals="-3" unitRef="u1"&gt;158000&lt;/d:TaxExpense&gt;</t>
  </si>
  <si>
    <t>AARE</t>
  </si>
  <si>
    <t>&lt;d:ProfitLoss contextRef="c10" decimals="-3" unitRef="u1"&gt;2454000&lt;/d:ProfitLoss&gt;</t>
  </si>
  <si>
    <t>KEGN</t>
  </si>
  <si>
    <t>&lt;e:ProfitRetainedLossSustained contextRef="c10" decimals="-3" unitRef="u1"&gt;0&lt;/e:ProfitRetainedLossSustained&gt;</t>
  </si>
  <si>
    <t>UDBY</t>
  </si>
  <si>
    <t>&lt;e:DividendsToShareholdersAndSimilarPaymentsToOwners contextRef="c10" decimals="-3" unitRef="u1"&gt;0&lt;/e:DividendsToShareholdersAndSimilarPaymentsToOwners&gt;</t>
  </si>
  <si>
    <t>EGUL</t>
  </si>
  <si>
    <t>&lt;d:Equity contextRef="c12" decimals="-3" unitRef="u1"&gt;14070000&lt;/d:Equity&gt;</t>
  </si>
  <si>
    <t>PAST</t>
  </si>
  <si>
    <t>&lt;d:LiabilitiesAndEquity contextRef="c12" decimals="-3" unitRef="u1"&gt;206233000&lt;/d:LiabilitiesAndEquity&gt;</t>
  </si>
  <si>
    <t>TIFU</t>
  </si>
  <si>
    <t>&lt;e:IncreaseInCompletedDevelopmentProjects contextRef="c10" decimals="-3" unitRef="u1"&gt;201246000&lt;/e:IncreaseInCompletedDevelopmentProjects&gt;</t>
  </si>
  <si>
    <t>TIPL</t>
  </si>
  <si>
    <t>&lt;e:AcquiredConcessionsPatentsLicencesTrademarksAndOtherSimilarRights contextRef="c10" decimals="-3" unitRef="u1"&gt;206233000&lt;/e:AcquiredConcessionsPatentsLicencesTrademarksAndOtherSimilarRights&gt;</t>
  </si>
  <si>
    <t>TISO</t>
  </si>
  <si>
    <t>&lt;e:PurchaseOfSoftware contextRef="c10" decimals="-3" unitRef="u1"&gt;14070000&lt;/e:PurchaseOfSoftware&gt;</t>
  </si>
  <si>
    <t>TIGO</t>
  </si>
  <si>
    <t>&lt;e:PurchaseOfGoodwill contextRef="c10" decimals="-3" unitRef="u1"&gt;2866000&lt;/e:PurchaseOfGoodwill&gt;</t>
  </si>
  <si>
    <t>TIAU</t>
  </si>
  <si>
    <t>&lt;e:IntangibleAssetsInProgress contextRef="c10" decimals="-3" unitRef="u1"&gt;4769000&lt;/e:IntangibleAssetsInProgress&gt;</t>
  </si>
  <si>
    <t>TIAA</t>
  </si>
  <si>
    <t>&lt;d:AdditionsToIntangibleAssets contextRef="c10" decimals="-3" unitRef="u1"&gt;50922000&lt;/d:AdditionsToIntangibleAssets&gt;</t>
  </si>
  <si>
    <t>KEB</t>
  </si>
  <si>
    <t>&lt;e:PurchaseOfBuildingsIncludingLand contextRef="c10" decimals="-3" unitRef="u1"&gt;115000&lt;/e:PurchaseOfBuildingsIncludingLand&gt;</t>
  </si>
  <si>
    <t>OPNY</t>
  </si>
  <si>
    <t>&lt;e:ConstructionOfBuildingsExcludingLand contextRef="c10" decimals="-3" unitRef="u1"&gt;133491000&lt;/e:ConstructionOfBuildingsExcludingLand&gt;</t>
  </si>
  <si>
    <t>KUBG</t>
  </si>
  <si>
    <t>&lt;e:PurchaseOfLandNotBuiltUpon contextRef="c10" decimals="-3" unitRef="u1"&gt;206233000&lt;/e:PurchaseOfLandNotBuiltUpon&gt;</t>
  </si>
  <si>
    <t>OFBB</t>
  </si>
  <si>
    <t>&lt;e:AlterationsAndImprovementsOfBuildingsAndInstallations contextRef="c10" decimals="-3" unitRef="u1"&gt;100000&lt;/e:AlterationsAndImprovementsOfBuildingsAndInstallations&gt;</t>
  </si>
  <si>
    <t>VHPK</t>
  </si>
  <si>
    <t>&lt;e:ConstructionAlterationAndImprovementOfRoadsHarboursSquaresAndSimilarAndDevelopmentAndImprovementOfLand contextRef="c10" decimals="-3" unitRef="u1"&gt;80000&lt;/e:ConstructionAlterationAndImprovementOfRoadsHarboursSquaresAndSimilarAndDevelopmentAndImprovementOfLand&gt;</t>
  </si>
  <si>
    <t>FET</t>
  </si>
  <si>
    <t>&lt;e:IncreaseOfRealEstate contextRef="c10" decimals="-3" unitRef="u1"&gt;60000&lt;/e:IncreaseOfRealEstate&gt;</t>
  </si>
  <si>
    <t>DTAM</t>
  </si>
  <si>
    <t>&lt;e:AdditionsToProductionMachineryAndEquipment contextRef="c10" decimals="-3" unitRef="u1"&gt;200000&lt;/e:AdditionsToProductionMachineryAndEquipment&gt;</t>
  </si>
  <si>
    <t>TAAD</t>
  </si>
  <si>
    <t>&lt;e:AdditionsToOtherPlantOperatingAssetsFixturesAndFurniture contextRef="c10" decimals="-3" unitRef="u1"&gt;150000&lt;/e:AdditionsToOtherPlantOperatingAssetsFixturesAndFurniture&gt;</t>
  </si>
  <si>
    <t>TDRT</t>
  </si>
  <si>
    <t>&lt;e:IncreaseOfMachineryPlantAndEquipment contextRef="c10" decimals="-3" unitRef="u1"&gt;350000&lt;/e:IncreaseOfMachineryPlantAndEquipment&gt;</t>
  </si>
  <si>
    <t>TFMA</t>
  </si>
  <si>
    <t>&lt;e:AdditionsToPropertyPlantAndEquipmentInProgressAndPrepaymentsForPropertyPlantAndEquipment contextRef="c10" decimals="-3" unitRef="u1"&gt;100000&lt;/e:AdditionsToPropertyPlantAndEquipmentInProgressAndPrepaymentsForPropertyPlantAndEquipment&gt;</t>
  </si>
  <si>
    <t>ATIT</t>
  </si>
  <si>
    <t>&lt;e:AdditionsToNoncurrentAssets contextRef="c10" decimals="-3" unitRef="u1"&gt;780000&lt;/e:AdditionsToNoncurrentAssets&gt;</t>
  </si>
  <si>
    <t>BAIFU</t>
  </si>
  <si>
    <t>&lt;e:DecreaseInCompletedDevelopmentProjects contextRef="c10" decimals="-3" unitRef="u1"&gt;150000&lt;/e:DecreaseInCompletedDevelopmentProjects&gt;</t>
  </si>
  <si>
    <t>BAIPL</t>
  </si>
  <si>
    <t>&lt;e:DecreaseOfConcessionsPatentsLicencesTrademarksAndOtherSimilarRights contextRef="c10" decimals="-3" unitRef="u1"&gt;350000&lt;/e:DecreaseOfConcessionsPatentsLicencesTrademarksAndOtherSimilarRights&gt;</t>
  </si>
  <si>
    <t>BAISO</t>
  </si>
  <si>
    <t>&lt;e:DisposalOfSoftware contextRef="c10" decimals="-3" unitRef="u1"&gt;100000&lt;/e:DisposalOfSoftware&gt;</t>
  </si>
  <si>
    <t>BAIGO</t>
  </si>
  <si>
    <t>&lt;e:DecreaseInGoodwill contextRef="c10" decimals="-3" unitRef="u1"&gt;780000&lt;/e:DecreaseInGoodwill&gt;</t>
  </si>
  <si>
    <t>BAIAA</t>
  </si>
  <si>
    <t>&lt;e:DecreaseOfIntangibleAssets contextRef="c10" decimals="-3" unitRef="u1"&gt;200000&lt;/e:DecreaseOfIntangibleAssets&gt;</t>
  </si>
  <si>
    <t>BSABY</t>
  </si>
  <si>
    <t>&lt;e:DisposalsOfBuildingsIncludingLandAtBookValue contextRef="c10" decimals="-3" unitRef="u1"&gt;180000&lt;/e:DisposalsOfBuildingsIncludingLandAtBookValue&gt;</t>
  </si>
  <si>
    <t>BSUBG</t>
  </si>
  <si>
    <t>&lt;e:DisposalsOfLandNotBuiltUponAtBookValue contextRef="c10" decimals="-3" unitRef="u1"&gt;160000&lt;/e:DisposalsOfLandNotBuiltUponAtBookValue&gt;</t>
  </si>
  <si>
    <t>BSVHP</t>
  </si>
  <si>
    <t>&lt;e:DisposalsOfRoadsHarboursSquaresAndSimilarAtBookValue contextRef="c10" decimals="-3" unitRef="u1"&gt;140000&lt;/e:DisposalsOfRoadsHarboursSquaresAndSimilarAtBookValue&gt;</t>
  </si>
  <si>
    <t>BFEGT</t>
  </si>
  <si>
    <t>&lt;e:TotalDecreaseOfRealEstateAtBookValue contextRef="c10" decimals="-3" unitRef="u1"&gt;480000&lt;/e:TotalDecreaseOfRealEstateAtBookValue&gt;</t>
  </si>
  <si>
    <t>BSTAM</t>
  </si>
  <si>
    <t>&lt;e:DisposalsOfProductionMachineryAndEquipmentAtBookValue contextRef="c10" decimals="-3" unitRef="u1"&gt;110000&lt;/e:DisposalsOfProductionMachineryAndEquipmentAtBookValue&gt;</t>
  </si>
  <si>
    <t>BSADI</t>
  </si>
  <si>
    <t>&lt;e:DisposalsOfOtherPlantOperatingAssetsFixturesAndFurnitureAtBookValue contextRef="c10" decimals="-3" unitRef="u1"&gt;115000&lt;/e:DisposalsOfOtherPlantOperatingAssetsFixturesAndFurnitureAtBookValue&gt;</t>
  </si>
  <si>
    <t>BADRT</t>
  </si>
  <si>
    <t>&lt;e:TotalDecreaseOfMachineryPlantAndEquipmentAtBookValue contextRef="c10" decimals="-3" unitRef="u1"&gt;225000&lt;/e:TotalDecreaseOfMachineryPlantAndEquipmentAtBookValue&gt;</t>
  </si>
  <si>
    <t>TAIFU</t>
  </si>
  <si>
    <t>&lt;e:ReversalOfAmortisationOnDecreaseInCompletedDevelopmentProjects contextRef="c10" decimals="-3" unitRef="u1"&gt;905000&lt;/e:ReversalOfAmortisationOnDecreaseInCompletedDevelopmentProjects&gt;</t>
  </si>
  <si>
    <t>TAIPL</t>
  </si>
  <si>
    <t>&lt;e:ReversalOfAmortisationOnDecreaseOfConcessionsPatentsLicencesTrademarksAndOtherSimilarRights contextRef="c10" decimals="-3" unitRef="u1"&gt;905000&lt;/e:ReversalOfAmortisationOnDecreaseOfConcessionsPatentsLicencesTrademarksAndOtherSimilarRights&gt;</t>
  </si>
  <si>
    <t>TAISO</t>
  </si>
  <si>
    <t>&lt;e:ReversalOfAmortisationOnDisposalOfSoftware contextRef="c10" decimals="-3" unitRef="u1"&gt;905000&lt;/e:ReversalOfAmortisationOnDisposalOfSoftware&gt;</t>
  </si>
  <si>
    <t>TAIGO</t>
  </si>
  <si>
    <t>&lt;e:ReversalOfAmortisationOnDecreaseInGoodwill contextRef="c10" decimals="-3" unitRef="u1"&gt;905000&lt;/e:ReversalOfAmortisationOnDecreaseInGoodwill&gt;</t>
  </si>
  <si>
    <t>TAIAA</t>
  </si>
  <si>
    <t>&lt;e:ReversalOfAmortisationOnTotalDecreaseOfIntangibleAssets contextRef="c10" decimals="-3" unitRef="u1"&gt;905000&lt;/e:ReversalOfAmortisationOnTotalDecreaseOfIntangibleAssets&gt;</t>
  </si>
  <si>
    <t>TSABY</t>
  </si>
  <si>
    <t>&lt;e:ReversalOfAmortisationOnDisposalsOfBuildingsIncludingLand contextRef="c10" decimals="-3" unitRef="u1"&gt;905000&lt;/e:ReversalOfAmortisationOnDisposalsOfBuildingsIncludingLand&gt;</t>
  </si>
  <si>
    <t>TSUBG</t>
  </si>
  <si>
    <t>&lt;e:ReversalOfAmortisationOnDisposalOfLandNotBuiltUponIncludingLand contextRef="c10" decimals="-3" unitRef="u1"&gt;905000&lt;/e:ReversalOfAmortisationOnDisposalOfLandNotBuiltUponIncludingLand&gt;</t>
  </si>
  <si>
    <t>TSVHP</t>
  </si>
  <si>
    <t>&lt;e:ReversalOfAmortisationOnDisposalsOfRoadsHarboursSquaresAndSimilarIncludingLand contextRef="c10" decimals="-3" unitRef="u1"&gt;905000&lt;/e:ReversalOfAmortisationOnDisposalsOfRoadsHarboursSquaresAndSimilarIncludingLand&gt;</t>
  </si>
  <si>
    <t>TFEGT</t>
  </si>
  <si>
    <t>&lt;e:ReversalOfAmortisationOnTotalDecreaseOfRealEstate contextRef="c10" decimals="-3" unitRef="u1"&gt;905000&lt;/e:ReversalOfAmortisationOnTotalDecreaseOfRealEstate&gt;</t>
  </si>
  <si>
    <t>TSTAM</t>
  </si>
  <si>
    <t>&lt;e:ReversalOfAmortisationOnDisposalsOfProductionMachineryAndEquipment contextRef="c10" decimals="-3" unitRef="u1"&gt;905000&lt;/e:ReversalOfAmortisationOnDisposalsOfProductionMachineryAndEquipment&gt;</t>
  </si>
  <si>
    <t>TSADI</t>
  </si>
  <si>
    <t>&lt;e:ReversalOfAmortisationOnDisposalsOfOthePlantOperatingAssetsFixturesAndFurniture contextRef="c10" decimals="-3" unitRef="u1"&gt;905000&lt;/e:ReversalOfAmortisationOnDisposalsOfOthePlantOperatingAssetsFixturesAndFurniture&gt;</t>
  </si>
  <si>
    <t>TADRT</t>
  </si>
  <si>
    <t>&lt;e:ReversalOfAmortisationOnTotalDecreaseOfMachineryPlantAndEquipment contextRef="c10" decimals="-3" unitRef="u1"&gt;905000&lt;/e:ReversalOfAmortisationOnTotalDecreaseOfMachineryPlantAndEquipment&gt;</t>
  </si>
  <si>
    <t>AFBT</t>
  </si>
  <si>
    <t>&lt;e:TotalDisposalsOfAssets contextRef="c10" decimals="-3" unitRef="u1"&gt;905000&lt;/e:TotalDisposalsOfAssets&gt;</t>
  </si>
  <si>
    <t>&lt;!--Context_Duration--&gt;</t>
  </si>
  <si>
    <t>&lt;context id="c10"&gt;</t>
  </si>
  <si>
    <t>&lt;entity&gt;</t>
  </si>
  <si>
    <t>&lt;identifier scheme="http://www.dcca.dk/cvr"&gt;27010768&lt;/identifier&gt;</t>
  </si>
  <si>
    <t>&lt;/entity&gt;</t>
  </si>
  <si>
    <t>&lt;period&gt;</t>
  </si>
  <si>
    <t>&lt;startDate&gt;2013-01-01&lt;/startDate&gt;</t>
  </si>
  <si>
    <t>&lt;endDate&gt;2013-12-31&lt;/endDate&gt;</t>
  </si>
  <si>
    <t>&lt;/period&gt;</t>
  </si>
  <si>
    <t>&lt;/context&gt;</t>
  </si>
  <si>
    <t>&lt;!--Context_Instant_pre--&gt;</t>
  </si>
  <si>
    <t>&lt;context id="c11"&gt;</t>
  </si>
  <si>
    <t>&lt;instant&gt;2013-01-01&lt;/instant&gt;</t>
  </si>
  <si>
    <t>&lt;!--Context_Instant--&gt;</t>
  </si>
  <si>
    <t>&lt;context id="c12"&gt;</t>
  </si>
  <si>
    <t>&lt;instant&gt;2013-12-31&lt;/instant&gt;</t>
  </si>
  <si>
    <t>&lt;!--DKK 1000--&gt;</t>
  </si>
  <si>
    <t>&lt;unit id="u1"&gt;</t>
  </si>
  <si>
    <t>&lt;measure&gt;iso4217:DKK&lt;/measure&gt;</t>
  </si>
  <si>
    <t>&lt;/unit&gt;</t>
  </si>
  <si>
    <t>&lt;/xbrl&gt;</t>
  </si>
  <si>
    <t>Test A/S</t>
  </si>
  <si>
    <t>DST</t>
  </si>
  <si>
    <r>
      <t xml:space="preserve">Dato for godkendelse af årsrapporten: </t>
    </r>
    <r>
      <rPr>
        <b/>
        <sz val="11"/>
        <rFont val="Calibri"/>
        <family val="2"/>
      </rPr>
      <t>ÅÅÅÅ-MM-DD</t>
    </r>
  </si>
  <si>
    <t>Regnskabsstatistik</t>
  </si>
  <si>
    <t>Årets resultat (+/-)</t>
  </si>
  <si>
    <t>Profit or loss for the year (+/-)</t>
  </si>
  <si>
    <t>Ordinært resultat, før skat (+/-)</t>
  </si>
  <si>
    <t>Profit or loss before tax (+/-)</t>
  </si>
  <si>
    <t>Tab på debitorer (konstaterede tab og ændringer i hensættelse) (+/-)</t>
  </si>
  <si>
    <t>Egenkapital ultimo (+/-)</t>
  </si>
  <si>
    <t>DKK</t>
  </si>
  <si>
    <t xml:space="preserve"> 1000--&gt;</t>
  </si>
  <si>
    <t>test@test.dk</t>
  </si>
  <si>
    <t>Figur A</t>
  </si>
  <si>
    <t>Figure A</t>
  </si>
  <si>
    <t>Arbejde udført for egen regning og opført under aktiver som tilgang</t>
  </si>
  <si>
    <t>Eksterne omkostninger i øvrigt (bortset fra poster af sekundær karakter)
• Udgifter til køretøjer, reparation, vedligeholdelse, rengøring, uddannelse, arbejdstøj, kontorartikler, telefon, revisor , forsikringer ol.</t>
  </si>
  <si>
    <t>Sekundære omkostninger
•Tab af salg af immaterielle og materielle anlægsafgifter, udgifter til erstatninger ol.</t>
  </si>
  <si>
    <t>Tilgang af Erhvervede koncessioner, patenter, licenser, varemærker samt lignende rettigheder til kostpris</t>
  </si>
  <si>
    <t>Tilgang af Immaterialle aktiver under udvikling</t>
  </si>
  <si>
    <t>Tilgang/Køb af ubebyggede grunde</t>
  </si>
  <si>
    <t>Tilgang af produktionsanlæg og maskiner
• Bemærk, at overførsel fra posten Aktiver under opførelse er ikke en tilgang</t>
  </si>
  <si>
    <t>Disposals of production machinery and equipment (cost value)</t>
  </si>
  <si>
    <t>Tilbageførte afskrivninger immaterielle anlægsaktiver i alt
(pkt.91+92+93+94)</t>
  </si>
  <si>
    <t>Tilbageførte afskrivninger på grunde og bygninger i alt
(pkt.96+97+98)</t>
  </si>
  <si>
    <t>Tilbageførte afskrivninger på driftsmidler i alt
(pkt. 100+101)</t>
  </si>
  <si>
    <t>Immaterielle anlægsaktiver i alt
(pkt. 62+63+64+65+66)</t>
  </si>
  <si>
    <t>Fast ejendom i alt
(pkt. 68+69+70+71+72)</t>
  </si>
  <si>
    <t>Driftsmidler i alt
(pkt. 74+75)</t>
  </si>
  <si>
    <t>Tilgang i alt
(pkt. 67+73+76+77)</t>
  </si>
  <si>
    <t>Other operating income
• Income not related to the primary operating business</t>
  </si>
  <si>
    <t xml:space="preserve">Andre driftsindtægter 
</t>
  </si>
  <si>
    <t>Køb af underentrepriser/underleverandører</t>
  </si>
  <si>
    <t>Omkostninger til husleje (ekskl. varme og el)</t>
  </si>
  <si>
    <t>Rent paid (excl. heating bill)</t>
  </si>
  <si>
    <t>Omkostninger til anskaffelse af småinventar/driftsmidler med kort levetid</t>
  </si>
  <si>
    <t xml:space="preserve">Omkostninger til langtidsleje og operationel leasing
</t>
  </si>
  <si>
    <t xml:space="preserve">Lønninger og gager
</t>
  </si>
  <si>
    <t>Wages and salaries, total</t>
  </si>
  <si>
    <t>Pension costs, total</t>
  </si>
  <si>
    <t xml:space="preserve">Other social security costs
</t>
  </si>
  <si>
    <t>Andre omkostninger til social sikring</t>
  </si>
  <si>
    <t xml:space="preserve">Nedskrivninger af omsætningsaktiver (bortset fra finansielle omsætningsaktiver)
</t>
  </si>
  <si>
    <t xml:space="preserve">Sekundære omkostninger
</t>
  </si>
  <si>
    <t xml:space="preserve">Renteindtægter o.l. af finansielle anlægsaktiver og omsætningsaktiver
</t>
  </si>
  <si>
    <t xml:space="preserve">Nedskrivning af finansielle anlægs- og omsætningsaktiver
</t>
  </si>
  <si>
    <t>Depreciation and amortisation of tangible and intangible fixed assets</t>
  </si>
  <si>
    <t>Medtages: 
• Omkostninger for egen regning til materialer, egne lønninger m.v. til forbedring af egne bygninger, maskiner, udvikling af software o.l. 
Medtages ikke: 
• Køb af andres forbedring af virksomhedens bygninger, maskiner, udvikling af software o.l.</t>
  </si>
  <si>
    <t>2.1 Virk.dk - Regnskabsstatistik</t>
  </si>
  <si>
    <r>
      <t xml:space="preserve"> </t>
    </r>
    <r>
      <rPr>
        <b/>
        <i/>
        <sz val="11"/>
        <rFont val="Calibri"/>
        <family val="2"/>
      </rPr>
      <t xml:space="preserve">Regnskabsstatistik til Danmarks Statistik </t>
    </r>
  </si>
  <si>
    <t>3. Kvittering</t>
  </si>
  <si>
    <t>2. Start</t>
  </si>
  <si>
    <t>3. Receipt</t>
  </si>
  <si>
    <t>Læs venligst Start-siden grundigt.</t>
  </si>
  <si>
    <t xml:space="preserve">Arket " Regnskabsstatistik" viser indberetningsskemaet. 
Alle de grå felter skal udfyldes for, at indberetningen er korrekt. </t>
  </si>
  <si>
    <t>Hvis du ikke har tal for en given post, skrives et "0".</t>
  </si>
  <si>
    <t>Årets resultat (+/-)
(pkt. 24-25)</t>
  </si>
  <si>
    <t>This Excel contain the following worksheets:</t>
  </si>
  <si>
    <t>Purpose</t>
  </si>
  <si>
    <t>Formål</t>
  </si>
  <si>
    <t>• The employers' contribution to ATP, AER, BST etc. paid by the Company 
• Cost of employee insurance eg. health- and life insurances etc.</t>
  </si>
  <si>
    <t>Payments for temporary workers provided from another enterprise (e.g. temp agencies)</t>
  </si>
  <si>
    <t>Ordinary write-offs in respect to debtors (+/-)</t>
  </si>
  <si>
    <t>• Arbejdsgiverens bidrag til ATP, AER, BST etc. og personaleforsikringer i form af syge-, arbejdsskade- ulykkes og livsforsikringer mm.</t>
  </si>
  <si>
    <t>Impairment of tangible and intangible fixed assets</t>
  </si>
  <si>
    <t xml:space="preserve">Intangible fixed assets </t>
  </si>
  <si>
    <t>Tilgang af ombygning af bygninger til kostpris
Medtages ikke:
• Omkostninger til ombygning af lejede lokaler angives i pkt. 75
• Bemærk, at overførsel fra posten: Aktiver under opførelse ikke er en tilgang</t>
  </si>
  <si>
    <t>Work performed for own account and capitalised as fixed asset</t>
  </si>
  <si>
    <t xml:space="preserve">Arbejde udført for egen regning og opført under aktiver som tilgang
</t>
  </si>
  <si>
    <t>Forbrug af varer (materialer)</t>
  </si>
  <si>
    <t xml:space="preserve">Renteomkostninger o.l. af finansielle anlægsaktiver og omsætningsaktiver
</t>
  </si>
  <si>
    <t xml:space="preserve">Excel-arket indeholder følgende faner: </t>
  </si>
  <si>
    <t>Arket "XBRL" viser posterne, som de ser ud, når de er i XBRL-format.</t>
  </si>
  <si>
    <t>6. ¨FAQ¨: Q&amp;A</t>
  </si>
  <si>
    <t>XBRL-filen til Danmarks Statistik er lavet med en anden taksonomi end XBRL-filen til Erhvervsstyrelsen og indeholder fortrolige oplysninger, som ikke er tilgængelig i det officielle regnskab.</t>
  </si>
  <si>
    <t>Vejledning i XBRL-upload</t>
  </si>
  <si>
    <t xml:space="preserve">Regnskabsstatistik </t>
  </si>
  <si>
    <t>Indberetningen skal indeholde regnskabsdata for det udtrukkede cvr nr., indtast i højre kolonne (grå felter). 
Hvis jeres firma er et moderselskab, skal I kun indtaste oplysninger om moderselskabet, ikke hele koncernen.
Pkt.19 til 60, skal stemme overens med den officielle Årsrapport.</t>
  </si>
  <si>
    <t>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t>
  </si>
  <si>
    <t>Revenue (excluding discounts, VAT and excise duties)</t>
  </si>
  <si>
    <t xml:space="preserve">Include: 
• Costs at your own expense for materials, own salaries, etc. to improve your buildings, machinery, software development, etc.
Do not include: 
• Costs of materials or salaries for development and improvement made by others, to the company's buildings, machinery, software development, etc.
</t>
  </si>
  <si>
    <t>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t>
  </si>
  <si>
    <t xml:space="preserve">Include: 
• Non-operating income, e.g. rental income and profit on the sale of tangible and intangible fixed assets.
• Reimbursed sickness and maternity benefits or wage subsidies for, e.g. apprentices, as well as reinvoiced salaries. 
Do not include: 
• Losses that are not related to the primary operating business, e.g. loss on the sale of tangible and intangible fixed assets or negative rental income (specified under item. 18). 
</t>
  </si>
  <si>
    <t>Purchases of goods (materials)</t>
  </si>
  <si>
    <t>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t>
  </si>
  <si>
    <r>
      <t xml:space="preserve">Include: 
• Finished goods/raw materials and consumables incl. freight and customs. Deduct price reductions, allowances, cash discounts and bonuses.
</t>
    </r>
    <r>
      <rPr>
        <b/>
        <sz val="11"/>
        <rFont val="Calibri"/>
        <family val="2"/>
      </rPr>
      <t xml:space="preserve">• </t>
    </r>
    <r>
      <rPr>
        <sz val="11"/>
        <rFont val="Calibri"/>
        <family val="2"/>
        <scheme val="minor"/>
      </rPr>
      <t xml:space="preserve">TRANSPORTATION INDUSTRY only: fuel for aircraft/ferries/busses/trucks.
Do not include: 
• Wages (item no. 12).
• Purchase of subcontracting (item no. 5), such as outsourced transport.
• Other costs related to temporary workers (item no. 8), leasing (item no. 9), minor equipment (item no. 7), repairs, insurance etc. (item no. 11).
</t>
    </r>
  </si>
  <si>
    <t>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t>
  </si>
  <si>
    <t xml:space="preserve">Purchase of work performed by others in connection with the primary operating business (contract work).
• Costs for processing of the company’s raw materials and semi-finished products, by others.
• Cost of work performed by subcontractors/sub-suppliers, e.g. for the transportation industry: costs of other hauliers, freight companies etc. 
</t>
  </si>
  <si>
    <t>Omfatter kun udgifter til lejeforhold såsom: 
• Husleje. 
• Arealleje.
• Lagerleje (kun for opbevaringsvirksomheder). 
• Garageleje (kun for transportvirksomheder).
Medtages ikke: 
• Varme og energiforbrug (pkt. 11).
• Andre lokaleomkostninger, fx fællesomkostninger (pkt. 11).</t>
  </si>
  <si>
    <t xml:space="preserve">Includes only expenses related to tenancy, such as: 
•  Rent.
• Space rent.
• Warehouse rent (only applies to storage companies).
• Garage rent (only applies to transportation industry). 
Do not include: 
• Heating and energy consumption (item no. 11). 
• Other facility costs, e.g. common costs (item no. 11).
</t>
  </si>
  <si>
    <t xml:space="preserve">Small/minor equipment and fixtures costs, not capitalised </t>
  </si>
  <si>
    <t>• Udgifter til anskaffelser, der udgiftsføres fuldt ud over resultatopgørelsen i købsåret, dvs. straksafskrives.</t>
  </si>
  <si>
    <t>Acquisition costs that are fully expensed through the income statement in the year of purchase, i.e. immediately amortised.</t>
  </si>
  <si>
    <t>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t>
  </si>
  <si>
    <t>Include: 
• Hired labour from another company, e.g. temp agencies.
• Hired labour from associated or affiliated companies within the group. 
• Payments for employees (non DK-based) in foreign branches.
Do not include: 
• For temp agencies only: wage and salary costs, if the company’s primary operating business is the hiring of temporary workers (specified under items no. 12, 13 and 14).</t>
  </si>
  <si>
    <t>Som ikke er IFRS16 leasing.</t>
  </si>
  <si>
    <t>But not cost related to IFRS16 leasing.</t>
  </si>
  <si>
    <t>• Konstaterede tab.
• Hensættelser til imødegåelse af tab på debitorer.
• Regulering af hensættelse til tab på debitorer (deriblandt tilbageførsel af tidligere hensættelser).</t>
  </si>
  <si>
    <t>• Established losses on debtors.
• Provisions to cover losses on receivables.
• Adjustment of provisons for losses on debtors including reversal of previous provisions (-).</t>
  </si>
  <si>
    <t>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t>
  </si>
  <si>
    <t>Include: 
• Total wages and salaries (including production wages and salaries, as well as wages and salaries of labourers, salaried employees, management and directors, including holiday pay and allowances, overtime payments, salary supplements in the form of free services, sick pay or pregnancy pay and various bonus schemes). 
Do not include:   
• Wages for temporary workers paid by other companies, such as temp agencies (added to item no. 8).
• Subcontracting/contract work (added to item no. 5).</t>
  </si>
  <si>
    <t>• Arbejdsgiverens bidrag til de ansattes pensionsordninger i form af overenskomstaftale pensionsordninger, firmapensionordninger o.l.
• Pensionsudbetalinger til fratrådte medarbejdere.</t>
  </si>
  <si>
    <t>• The employer's contribution to the employees'  pension schemes eg. Company pension schemes, collective agreement pension schemes etc.
• Pension payments to retired employees.</t>
  </si>
  <si>
    <t>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t>
  </si>
  <si>
    <t xml:space="preserve">Include: 
• Depreciation and amortisation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</si>
  <si>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t>
  </si>
  <si>
    <t xml:space="preserve">Include: 
• Impairment losses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</si>
  <si>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Write downs of current assets (other than current financial assets)
</t>
  </si>
  <si>
    <t>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t>
  </si>
  <si>
    <t xml:space="preserve">Include: 
• Write-downs that are abnormal in terms of the size or other circumstances in the company, e.g. losses on inventories and debtors during the company’s, otherwise unchanged, operations. 
Do not include: 
• Losses due to structural changes, e.g. losses due to structural changes such as mergers, must be added to item no. 11. 
• Financial write-downs must be added to item no. 22. 
</t>
  </si>
  <si>
    <t>• Tab af salg af immaterielle og materielle anlægsafgifter, udgifter til erstatninger o.l.
• Udgifter på omsætningsejendomme (hvis ejendomme ikke er primær driftsaktivitet). Indtægt angives i pkt. 3.</t>
  </si>
  <si>
    <t xml:space="preserve">• Loss from sale of intangible and tangible fixed assets, compensation expenses, etc.
• Operating expenses for properties that are rented out, if it is not the primary operating business. Income from such must be added to item no. 3. </t>
  </si>
  <si>
    <t>Indtægter af kapitalandele og øvrigt udbytte af finansielle anlægsaktiver</t>
  </si>
  <si>
    <t xml:space="preserve">Income from equity investments and other dividends from financial assets. 
</t>
  </si>
  <si>
    <t>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t>
  </si>
  <si>
    <t>Profits, dividends, royalties and revaluations (value adjustments). 
Do not include:
• Interest income (added to item no. 21).  
• Negative dividends or value adjustments (added to item no. 22, e.g. write-downs).
• Interest income from receivables in affiliated or associated companies (added to item no. 22).</t>
  </si>
  <si>
    <t xml:space="preserve">Interest income and other income from financial fixed assets and current assets
</t>
  </si>
  <si>
    <t>• Af tilgodehavende, obligationer samt andre værdipapirer og likvide beholdninger.</t>
  </si>
  <si>
    <t xml:space="preserve">• From receivables, bonds and other securities, as well as cash and cash equivalents.
</t>
  </si>
  <si>
    <t xml:space="preserve"> Impairment of financial fixed assets and current assets
</t>
  </si>
  <si>
    <t>• Nedskrivninger, hvor aktivets værdi permanent antages at være lavere end  anskaffelses- eller kostprisen ( fx negativ udbytte og negativ værdiregulering).</t>
  </si>
  <si>
    <t xml:space="preserve">• Impairment losses where the value of the asset is permanently assumed to be lower than the acquisition and cost price (e.g. negative dividends and negative value adjustments).
</t>
  </si>
  <si>
    <t>Interest costs etc. of financial fixed assets and current assets</t>
  </si>
  <si>
    <t>• Of receivables, bonds and other securities as well as cash and cash equivalents.</t>
  </si>
  <si>
    <r>
      <rPr>
        <sz val="11"/>
        <rFont val="Calibri"/>
        <family val="2"/>
      </rPr>
      <t>Corporation tax</t>
    </r>
    <r>
      <rPr>
        <sz val="11"/>
        <rFont val="Calibri"/>
        <family val="2"/>
        <scheme val="minor"/>
      </rPr>
      <t xml:space="preserve"> etc. on ordinary profit/loss(+/-)</t>
    </r>
  </si>
  <si>
    <t>Dividends to shareholders and similar payments to owners, including extraordinary dividends</t>
  </si>
  <si>
    <t>Equity, at the end of the year (+/-)</t>
  </si>
  <si>
    <t>Investments only include assets intended for the company's continuing ownership or use.</t>
  </si>
  <si>
    <t>Additions</t>
  </si>
  <si>
    <t>State additions at cost value, i.e. the value before any accounting and financial adjustments (e.g. depreciation, capital losses and government subsidies).
Please note that you must only report additions for this financial year.
Do not include transfers to assets, when they are related to the completion of projects in progress.</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</si>
  <si>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t>
  </si>
  <si>
    <t>Include: 
• Capitalised costs for own production/manufacture of both tangible and intangible assets.
• The acquisition cost of lease assets, if the company has entered into new financial leasing contracts, during the reporting year (except for IFRS 16 leases).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t>
  </si>
  <si>
    <t>Tilgang af Færdiggjorte udviklingsprojekter til kostpris
• Bemærk at overførsel fra posten immaterielle aktiver under udvikling ikke er en tilgang.</t>
  </si>
  <si>
    <t>Additions to completed development projects, at cost value
• Note that transfers from item no. 66, Intangible assets under development, are not an addition.</t>
  </si>
  <si>
    <t>Tilgang af Erhvervede koncessioner, patenter, licenser, varemærker samt lignende rettigheder til kostpris
• Bemærk at overførsel fra posten immaterielle aktiver under udvikling ikke er en tilgang.</t>
  </si>
  <si>
    <t>Additions to acquired licences, patents and similar rights, at cost value
• Note that transfers from item no. 66, Intangible assets under development, are not an addition.</t>
  </si>
  <si>
    <t>Tilgang af Software til kostpris
• Bemærk at overførsel fra posten immaterielle aktiver under udvikling ikke er en tilgang.</t>
  </si>
  <si>
    <t>Additions to software, at cost value
• Note, that transfers from item no. 66, Intangible assets in progress, are not an addition.</t>
  </si>
  <si>
    <t>Tilgang af Goodwill
• Bemærk at overførsel fra posten immaterielle aktiver under udvikling ikke er en tilgang.</t>
  </si>
  <si>
    <t>Additions to goodwill
• Note, that transfers from item no. 66, Intangible assets in progress, are not an addition.</t>
  </si>
  <si>
    <t>Additions to intangible assets in progress</t>
  </si>
  <si>
    <t>Tilgang/Køb af eksisterende bygninger (inkl. grundværdi)
• Bemærk, at overførsel fra posten: Aktiver under opførelse ikke er en tilgang.</t>
  </si>
  <si>
    <t xml:space="preserve">Additions to/Purchases of existing buildings (incl. land value. )
• Note that transfers from item no. 77, Tangible assets in progress, are not an addition. </t>
  </si>
  <si>
    <t>Tilgang af opførelsesudgifter for nybygninger (ekskl. grunde)
• Bemærk, at overførsel fra posten: Aktiver under opførelse ikke er en tilgang.</t>
  </si>
  <si>
    <t xml:space="preserve">Additions to construction costs of new buildings (excl. land)
• Note that transfers from item no. 77, Tangible assets in progress, are not an addition. </t>
  </si>
  <si>
    <t xml:space="preserve">Additions to/Purchases of undeveloped land
</t>
  </si>
  <si>
    <t xml:space="preserve">Additions to refurbishment of buildings, at cost value
Do not include: 
• Leasehold refurbishment costs (added to item no. 75).
• Note that transfers from item no. 77, Tangible assets in progress, are not an addition. </t>
  </si>
  <si>
    <t>Tilgang af veje, havne, pladser o.l. til kostpris
• Bemærk, at overførsel fra posten ¨Aktiver under opførelse¨ ikke er en tilgang.</t>
  </si>
  <si>
    <t xml:space="preserve">Additions to roads, harbours, squares, etc., at cost value
• Note that transfers from item no. 77, Tangible assets in progress, are not an addition. </t>
  </si>
  <si>
    <t>Tilgang af produktionsanlæg og maskiner
• Bemærk, at overførsel fra posten: Aktiver under opførelse ikke er en tilgang.</t>
  </si>
  <si>
    <t xml:space="preserve">Additions to plant and machinery
• Note that transfers from item no. 77, Tangible assets in progress, are not an addition. </t>
  </si>
  <si>
    <t xml:space="preserve">Tilgang af andre anlæg, driftsmateriel og inventar til kostpris 
(Inkl. omkostninger til inventar i, og ombygning af lejede lokaler).
• Bemærk, at overførsel fra posten: Aktiver under opførelse ikke er en tilgang
</t>
  </si>
  <si>
    <t xml:space="preserve">Additions to other fixtures and fittings, tools and equipment, at cost value
Incl. leasehold improvements costs.
• Note that transfers from item no. 77, Tangible assets in progress, are not an addition. </t>
  </si>
  <si>
    <t>Additions to tangible assets in progress and prepayments</t>
  </si>
  <si>
    <t>Additions, total</t>
  </si>
  <si>
    <t>Disposals (at book value)</t>
  </si>
  <si>
    <t>Under afgang anføres afgangen af aktiver i kostpriser samt de tilbageførte afskrivninger/nedskrivninger i forbindelse med årets afgang.</t>
  </si>
  <si>
    <t>Disposals must include the disposal of assets at cost value and the reversed depreciation, amortisation and impairment in connection with the disposals for the year.</t>
  </si>
  <si>
    <t>•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</si>
  <si>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</si>
  <si>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t>
  </si>
  <si>
    <t>Disposals of completed development projects, at cost value</t>
  </si>
  <si>
    <t>Disposals of concessions, patents, licences, trademarks, and 
other similar rights, at cost value</t>
  </si>
  <si>
    <t>Disposals of software, at cost value</t>
  </si>
  <si>
    <t>Disposals of goodwill, at cost value</t>
  </si>
  <si>
    <r>
      <t xml:space="preserve">Disposals of intangible assets, at cost value, total
</t>
    </r>
    <r>
      <rPr>
        <sz val="11"/>
        <rFont val="Calibri"/>
        <family val="2"/>
      </rPr>
      <t>(items no. 79+80+81+82)</t>
    </r>
  </si>
  <si>
    <t>Disposals of land and buildings</t>
  </si>
  <si>
    <t>Disposals of existing buildings (incl. land value), at cost value</t>
  </si>
  <si>
    <t>Disposals of undeveloped land, at cost value</t>
  </si>
  <si>
    <t>Disposals of roads, harbours, squares, etc., at cost value</t>
  </si>
  <si>
    <r>
      <t xml:space="preserve">Disposals of land and buildings, at cost value, total
</t>
    </r>
    <r>
      <rPr>
        <sz val="11"/>
        <rFont val="Calibri"/>
        <family val="2"/>
      </rPr>
      <t>(items no. 84+85+86)</t>
    </r>
  </si>
  <si>
    <t>Disposals of machinery, plant and equipment</t>
  </si>
  <si>
    <t>Disposals of plant and machinery, at cost value</t>
  </si>
  <si>
    <r>
      <t>Afgang af andre anlæg, driftsmateriel og inventar til kostpris, 
Inkl.</t>
    </r>
    <r>
      <rPr>
        <sz val="11"/>
        <rFont val="Calibri"/>
        <family val="2"/>
      </rPr>
      <t xml:space="preserve"> afgang af inventar i lejede lokaler.</t>
    </r>
  </si>
  <si>
    <t>Disposals of other fixtures and fittings, tools and equipment, at cost value
Including disposals of leasehold fixtures and fittings.</t>
  </si>
  <si>
    <r>
      <t xml:space="preserve">Disposals of machinery, plant and equipment, at cost value, total
</t>
    </r>
    <r>
      <rPr>
        <sz val="11"/>
        <rFont val="Calibri"/>
        <family val="2"/>
      </rPr>
      <t>(items no. 88+89)</t>
    </r>
  </si>
  <si>
    <t>Reversal of depreciation, amortisation and impairment on disposals of intangible assets</t>
  </si>
  <si>
    <t>Reversal of depreciation, amortisation and impairment on disposals of the completed development projects</t>
  </si>
  <si>
    <t>Reversal of depreciation, amortisation and impairment of the disposed concessions, patents, 
licences, trademarks and other similar rights</t>
  </si>
  <si>
    <t>Reversal of depreciation, amortisation and impairment of the disposed software</t>
  </si>
  <si>
    <t>Reversal of depreciation, amortisation and impairment of the disposed goodwill</t>
  </si>
  <si>
    <t>Reversal of depreciation, amortisation and impairment on disposals of intangible assets, total</t>
  </si>
  <si>
    <t>Reversal of depreciation, amortisation and impairment on disposals of land and buidlings</t>
  </si>
  <si>
    <t>Reversal of depreciation, amortisation and impairment of the disposed buildings</t>
  </si>
  <si>
    <t>Reversal of depreciation, amortisation and impairment of the disposed undeveloped land</t>
  </si>
  <si>
    <t>Reversal of depreciation, amortisation and impairment on disposal of roads, harbours and squares</t>
  </si>
  <si>
    <t>Reversal of depreciation, amortisation and impairment on disposals of land and buildings, total</t>
  </si>
  <si>
    <t>Reversal of depreciation, amortisation and impairment on disposals of machinery, plant and equipment</t>
  </si>
  <si>
    <t>Reversal of depreciation, amortisation and impairment of the disposed plant and machinery</t>
  </si>
  <si>
    <t>Reversal of depreciation, amortisation and impairment of the disposed other fixtures and fittings, 
tools and equipment</t>
  </si>
  <si>
    <t>Reversal of depreciation, amortisation and impairment of the disposed machinery, plant and equipment, total</t>
  </si>
  <si>
    <t>Disposals, at book value, total 
(item no. 83+87+90-95-99-102)</t>
  </si>
  <si>
    <t>Statistics Denmark</t>
  </si>
  <si>
    <r>
      <t xml:space="preserve">Date of approval of the official annual report: </t>
    </r>
    <r>
      <rPr>
        <b/>
        <sz val="11"/>
        <rFont val="Calibri"/>
        <family val="2"/>
      </rPr>
      <t>YYYY-MM-DD</t>
    </r>
  </si>
  <si>
    <t xml:space="preserve">Business accounts statistics </t>
  </si>
  <si>
    <t>Please read the ¨Start - Guide¨ thoroughly.</t>
  </si>
  <si>
    <t>The "Regnskabsstatistik" worksheet contains the reporting form.  
All of the gray cells must be filled in for the report to be valid.</t>
  </si>
  <si>
    <t>All amounts must be written in whole 1.000 and must not contain any decimals.</t>
  </si>
  <si>
    <t xml:space="preserve">• Only items no. 8, 19, 24-27 and item no. 55 may comtain a negative sign.  </t>
  </si>
  <si>
    <t xml:space="preserve">• Some validations have been built into the cells. If a cell turns red, it is due to either incorrect signs or decimals in the cell. 
Therefore, please dounle-check numbers you have entered. </t>
  </si>
  <si>
    <t xml:space="preserve">Posterne skrives i hele 1.000 kroner og må ikke indeholde decimaler - i eksemplet er anvendt DKK. </t>
  </si>
  <si>
    <t>1. ¨Start-guide¨: Her finder du en forside med oversigt og generelle råd vedrørende Regnskabsstatistikken.</t>
  </si>
  <si>
    <t xml:space="preserve">1. ¨Start-guide¨: Here you will find a cover page with an overview and general guidence regarding Business accounts statistics. </t>
  </si>
  <si>
    <t>2. ¨Regnskabsstatistik¨: Her indtaster du selve indberetningen.
• Hvis du kopierer og indsætter tal, indsæt kun tal uden formatering.</t>
  </si>
  <si>
    <t>2. ¨Regnskabsstatistik¨: This is where you enter the data. 
• If you copy and paste numbers from a different source, make sure to remove any formatting.</t>
  </si>
  <si>
    <t>3. ¨REGN Information¨: Denne fane indeholder en mere detaljeret oversigt over de enkelte poster, som vi efterspørger til Regnskabsstatistikken.
-Er du i tvivl om en post, kan du ofte finde et svar her.</t>
  </si>
  <si>
    <t>3. ¨REGN Information¨: In this worksheet you can find more detailed overview of the individual items we request for the Business accounts statistics. 
- If you are in doubt about an item, you can often find an answer here.</t>
  </si>
  <si>
    <t>4. ¨XBRL¨: I denne fane ligger selve XBRL-koden. Det er her, du finder og trækker den færdige XBRL-fil, som kan bruges til at indberette til Regnskabsstatistikken.</t>
  </si>
  <si>
    <t>5. ¨XBRL upload¨: I denne fane ligger der en vejledning i, hvordan du danner og gemmer en XBRL-fil (fra fanen: ¨XBRL¨),
samt hvordan du efterfølgende indberetter til Regnskabsstatistikken med en XBRL-fil.</t>
  </si>
  <si>
    <t>If you have no income/expense to report under an item, please type a "0" in the cell.</t>
  </si>
  <si>
    <t xml:space="preserve">4. ¨XBRL¨: This worksheet contains the actual XBRL-code. This is where you find and export the completed XBRL code, which can be used to submit the report to the Business accounts statistics.  </t>
  </si>
  <si>
    <t xml:space="preserve">5. ¨XBRL upload¨: This worksheet contains instructions on how to create and save an XBRL file (from the "XBRL" worksheet), as well as how to subseqently submit to the Business accounts statistics using an XBRL file.
</t>
  </si>
  <si>
    <t>Køb af underentrepriser/underleverandører
• Køb af andres arbejde i forbindelse med virksomhedens primære drift (fremmed arbejde).</t>
  </si>
  <si>
    <t>Cost of subcontractors and other work done by others (by non-employees)
• Purchase of work performed by others in connection with the primary operating business (contract work).</t>
  </si>
  <si>
    <t>Rent paid (excl. heating bill)
• Includes expenses only related to tenancy.</t>
  </si>
  <si>
    <t>Small/minor equipment and fixtures costs, not capitalised 
• Acquisition costs that are fully expensed through the income statement in the year of purchase, i.e. immediately amortised.</t>
  </si>
  <si>
    <t xml:space="preserve">Other external costs (excluding items of secondary nature)
• Vehicle expenses, repairs, maintenance, royalties, licences, training, work clothes, office supplies, telephone, insurance etc. and services such as accountants and lawyers. </t>
  </si>
  <si>
    <t xml:space="preserve">Wages and salaries, total
• Reimbursements and re-invoiced wages are not deducted and are reported under item no. 3 as other operating income.
</t>
  </si>
  <si>
    <t>Other social security costs
• The employers' contribution to ATP, AER, BST etc. and cost of employee insurance eg. health- and life insurances etc.</t>
  </si>
  <si>
    <t>Write downs of current assets (other than current financial assets)</t>
  </si>
  <si>
    <t>Other operating expenses
• Loss from sale of intangible and tangible fixed assets, compensation expenses, etc.</t>
  </si>
  <si>
    <t>Income from equity investments and other dividends from financial assets
• Profits, dividends, royalties and revaluations (value adjustments). 
• Negative dividends or value adjustments (added to item no. 22, e.g. write-downs).</t>
  </si>
  <si>
    <t>Interest income and other income from financial fixed assets and current assets
• From receivables, bonds and other securities, as well as cash and cash equivalents.</t>
  </si>
  <si>
    <t xml:space="preserve"> Impairment of financial fixed assets and current assets
• Impairment losses where the value of the asset is permanently assumed to be lower than the acquisition and cost price (e.g. negative dividends and negative value adjustments).</t>
  </si>
  <si>
    <r>
      <rPr>
        <sz val="11"/>
        <rFont val="Calibri"/>
        <family val="2"/>
      </rPr>
      <t>Corporation tax</t>
    </r>
    <r>
      <rPr>
        <sz val="11"/>
        <rFont val="Calibri"/>
        <family val="2"/>
        <scheme val="minor"/>
      </rPr>
      <t xml:space="preserve"> etc. on ordinary profit/loss (+/-)</t>
    </r>
  </si>
  <si>
    <t xml:space="preserve">The items are further explained in "REGN Information". </t>
  </si>
  <si>
    <t>Additions to completed development projects, at cost value
• Note that transfers from item no. 66, Intangible assets under development, are not an addition.</t>
  </si>
  <si>
    <t>Additions to acquired licences, patents and similar rights, at cost value
• Note that transfers from item no. 66, Intangible assets under development, are not an addition.</t>
  </si>
  <si>
    <t>Additions to software, at cost value
• Note, that transfers from item no. 66, Intangible assets in progress, are not an addition.</t>
  </si>
  <si>
    <t>Additions to goodwill
• Note, that transfers from item no. 66, Intangible assets in progress, are not an addition.</t>
  </si>
  <si>
    <t>Intangible assets, total
(items no. 62+63+64+65+66)</t>
  </si>
  <si>
    <t xml:space="preserve">Additions to/Purchases of existing buildings (incl. land value)
• Note that transfers from item no. 77, Tangible assets in progress, are not an addition. </t>
  </si>
  <si>
    <t xml:space="preserve">Additions to construction costs of new buildings (excl. land)
• Note that transfers from item no. 77, Tangible assets in progress, are not an addition. </t>
  </si>
  <si>
    <t xml:space="preserve">Additions to/Purchases of undeveloped land
• Note that transfers from item no. 77, Tangible assets in progress, are not an addition. </t>
  </si>
  <si>
    <t xml:space="preserve">Additions to refurbishment of buildings, at cost value
Do not include: 
• Leasehold refurbishment costs (added to item no. 75).
• Note that transfers from item no. 77, Tangible assets in progress, are not an addition. </t>
  </si>
  <si>
    <t xml:space="preserve">Additions to roads, harbours, squares, etc., at cost value
• Note that transfers from item no. 77, Tangible assets in progress, are not an addition. </t>
  </si>
  <si>
    <t>Land and buildings, total
(items no. 68+69+70+71+72)</t>
  </si>
  <si>
    <t xml:space="preserve">Additions to plant and machinery
• Note that transfers from item no. 77, Tangible assets in progress, are not an addition. </t>
  </si>
  <si>
    <t xml:space="preserve">Additions to other fixtures and fittings, tools and equipment, at cost value
Incl. leasehold improvements costs.
• Note that transfers from item no. 77, Tangible assets in progress, are not an addition. </t>
  </si>
  <si>
    <t>Plant, machinery and equipment, total
(items no. 74+75)</t>
  </si>
  <si>
    <t>Additions, total
(items no. 67+73+76+77)</t>
  </si>
  <si>
    <t>Disposals must include the disposal of assets at cost value and the reversed depreciation, amortisation and impairment in connection with the disposals for the year.
•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</si>
  <si>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 at cost value, total
(items no. 79+80+81+82)</t>
  </si>
  <si>
    <t>Disposals of land and buildings, at cost value, total
(items no. 84+85+86)</t>
  </si>
  <si>
    <t>Disposals of machinery, plant and equipment, at cost value, total
(items no. 88+89)</t>
  </si>
  <si>
    <t>Reversal of depreciation, amortisation and impairment on disposals of intangible assets, total
(items no. 91+92+93+94)</t>
  </si>
  <si>
    <t>Reversal of depreciation, amortisation and impairment on disposals of land and buildings, total
(items no. 96+97+98)</t>
  </si>
  <si>
    <t>Reversal of depreciation, amortisation and impairment of the disposed machinery, plant and equipment, total
(items no. 100+101)</t>
  </si>
  <si>
    <t>Additional questions</t>
  </si>
  <si>
    <t>Name and surname:</t>
  </si>
  <si>
    <t>Phone number:</t>
  </si>
  <si>
    <t>E-mail:</t>
  </si>
  <si>
    <t>Contact person in your company</t>
  </si>
  <si>
    <t>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</si>
  <si>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Tilgang af andre anlæg, driftsmateriel og inventar til kostpris 
• Bemærk, at overførsel fra posten Aktiver under opførelse er ikke en tilgang
(inkl. omkostninger til inventar i, og ombygning af lejede lokaler).</t>
  </si>
  <si>
    <t>Tilgang af veje, havne, pladser o.l. til kostpris
• Bemærk, at overførsel fra posten Aktiver under opførelse er ikke en tilgang.</t>
  </si>
  <si>
    <t>Tilgang af ombygning af bygninger til kostpris
Medtages ikke:
• Omkostninger til ombygning af lejede lokaler (Angives i pkt. 75).
• Bemærk, at overførsel fra posten Aktiver under opførelse er ikke en tilgang.</t>
  </si>
  <si>
    <t>Tilgang/Køb af ubebyggede grunde
• Bemærk, at overførsel fra posten Aktiver under opførelse er ikke en tilgang.</t>
  </si>
  <si>
    <t>Tilgang af opførelsesudgifter for nybygninger (ekskl. grunde)
• Bemærk, at overførsel fra posten Aktiver under opførelse er ikke en tilgang.</t>
  </si>
  <si>
    <t>Tilgang/Køb af eksisterende bygninger (inkl. grundværdi)
• Bemærk, at overførsel fra posten Aktiver under opførelse er ikke en tilgang.</t>
  </si>
  <si>
    <t>Tilgang af Goodwill
• Bemærk at overførsel fra posten immaterielle aktiver under udvikling ikke er en tilgang.</t>
  </si>
  <si>
    <t>Tilgang af Software til kostpris
• Bemærk at overførsel fra posten immaterielle aktiver under udvikling ikke er en tilgang.</t>
  </si>
  <si>
    <t>Tilgang af Færdiggjorte udviklingsprojekter til kostpris
• Bemærk at overførsel fra posten immaterielle aktiver under udvikling ikke er en tilgang.</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</si>
  <si>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t>
  </si>
  <si>
    <t>Udbytte, ekstraordinært udbytte, udbetaling til indehavere, efterbetaling til andelshavere og anden udlodning
Udbetalt eller deklareret.</t>
  </si>
  <si>
    <t>Nedskrivning af finansielle anlægs- og omsætningsaktiver
• Nedskrivninger, hvor aktivets værdi permanent antages at være lavere end  anskaffelses-eller kostprisen, incl negativ udbytte.</t>
  </si>
  <si>
    <t>Renteindtægter o.l. af finansielle anlægsaktiver og omsætningsaktiver
• Af tilgodehavende, obligationer samt andre værdipapirer og likvide beholdninger.</t>
  </si>
  <si>
    <t>Indtægter af kapitalandele og øvrigt udbytte af finansielle anlægsaktiver 
• Overskud, udbytte, royalties og opskrivninger.
• Negativt udbytte eller værdiregulering angives i pkt. 22 (fx nedskrivninger).</t>
  </si>
  <si>
    <t>Lønninger og gager
• Refusioner og viderefaktureret løn fratrækkes ikke og anføres i pkt. 3 som anden driftsindtægt.</t>
  </si>
  <si>
    <t>Omkostninger til anskaffelse af småinventar/driftsmidler med kort levetid
• Udgifter til anskaffelser, der udgiftsføres fuldt ud over resultatopgørelsen i købsåret, dvs. straksafskrives.</t>
  </si>
  <si>
    <t>Omkostninger til husleje (ekskl. varme og el)
• Omfatter kun udgifter til lejeforhold.</t>
  </si>
  <si>
    <t>Andre driftsindtægter 
• Her anføres kun indtægter af sekundær karakter.</t>
  </si>
  <si>
    <t>Specify the currency used to report:</t>
  </si>
  <si>
    <t>Other operating income
• Income not related to the primary operating business.</t>
  </si>
  <si>
    <r>
      <t xml:space="preserve">The data provided relates to the financial year: from </t>
    </r>
    <r>
      <rPr>
        <b/>
        <sz val="11"/>
        <rFont val="Calibri"/>
        <family val="2"/>
        <scheme val="minor"/>
      </rPr>
      <t xml:space="preserve">YYYY-MM-DD </t>
    </r>
    <r>
      <rPr>
        <sz val="11"/>
        <rFont val="Calibri"/>
        <family val="2"/>
        <scheme val="minor"/>
      </rPr>
      <t xml:space="preserve"> and to </t>
    </r>
    <r>
      <rPr>
        <b/>
        <sz val="11"/>
        <rFont val="Calibri"/>
        <family val="2"/>
      </rPr>
      <t>YYYY-MM-DD.</t>
    </r>
  </si>
  <si>
    <t>Company name:</t>
  </si>
  <si>
    <t>Company CVR-no.:</t>
  </si>
  <si>
    <t>Regnskabsaflæggende virksomheds CVR-nr.:</t>
  </si>
  <si>
    <t>Regnskabsaflæggende virksomheds navn:</t>
  </si>
  <si>
    <t>Posterne er yderligere kommenteret under "REGN Information".</t>
  </si>
  <si>
    <r>
      <t xml:space="preserve">De anførte oplysninger vedrører regnskabsperiode:  Fra </t>
    </r>
    <r>
      <rPr>
        <b/>
        <sz val="11"/>
        <rFont val="Calibri"/>
        <family val="2"/>
        <scheme val="minor"/>
      </rPr>
      <t>ÅÅÅÅ-MM-DD</t>
    </r>
    <r>
      <rPr>
        <sz val="11"/>
        <rFont val="Calibri"/>
        <family val="2"/>
        <scheme val="minor"/>
      </rPr>
      <t xml:space="preserve"> og til </t>
    </r>
    <r>
      <rPr>
        <b/>
        <sz val="11"/>
        <rFont val="Calibri"/>
        <family val="2"/>
      </rPr>
      <t>ÅÅÅÅ-MM-DD:</t>
    </r>
  </si>
  <si>
    <t>Andre omkostninger til social sikring
• Arbejdsgiverens bidrag til ATP, AER, BST ol. og personaleforsikringer i form af syge-, arbejdsskade-, ulykkes- og livsforsikringer m.m.</t>
  </si>
  <si>
    <t>Disposals, at book value, total 
(items no. 83+87+90-95-99-102)</t>
  </si>
  <si>
    <t>1. How to create and save an XBRL file</t>
  </si>
  <si>
    <t xml:space="preserve">The "XBRL" worksheet shows the items as they appear in XBRL format.  </t>
  </si>
  <si>
    <t xml:space="preserve">Copy column P to e.g. Notepad and save it. Now your XBRL file is created. </t>
  </si>
  <si>
    <t>Please note: If you use Notepad to create and save the XBRL file, the file must be saved with UTF-8 encoding  - see figure A below.</t>
  </si>
  <si>
    <t>Filen bliver afvist, hvis filen ikke er gemt med en UTF-8 kodning.</t>
  </si>
  <si>
    <t xml:space="preserve">The file will be rejected if it is not saved with UTF-8 encoding. </t>
  </si>
  <si>
    <t>2.1 Virk.dk - Business accounts statistics</t>
  </si>
  <si>
    <t>Click on the ”Næste” button to continue.</t>
  </si>
  <si>
    <t>2.2 Upload the XBRL file</t>
  </si>
  <si>
    <t>Click on the ”Vælg fil” button to upload your XBRL file. Click on the ”Næste” button to continue.</t>
  </si>
  <si>
    <t xml:space="preserve">Note: If you have generated the XBRL file yourself using this spreadsheet, you must select "All files" in the file browser, in order to see it. </t>
  </si>
  <si>
    <t>2.3 Test the XBRL file and and submit your report</t>
  </si>
  <si>
    <t xml:space="preserve">You can now test your XBRL file and submit the report. </t>
  </si>
  <si>
    <t>Du kan nu teste din indberetningsfil, og indsende indberetningen.</t>
  </si>
  <si>
    <t xml:space="preserve">Please check that the company name and CVR number you are reporting for, appear in the overview.  </t>
  </si>
  <si>
    <t>Afslutningsvis får du en kvittering.</t>
  </si>
  <si>
    <t>Gå ind på vores hjemmeside:</t>
  </si>
  <si>
    <t>Go to our homepage:</t>
  </si>
  <si>
    <t>Login with MitID Erhverv provided by your company and click ¨Start selvbetjening¨.</t>
  </si>
  <si>
    <t>Log ind med MitID Erhverv og tryk på "Start selvbetjening".</t>
  </si>
  <si>
    <t>Under "Vælg den ønskede indberetning og myndighed", vælg:</t>
  </si>
  <si>
    <t>Hvorefter der trykkes "Næste".</t>
  </si>
  <si>
    <t>Under ¨Vælg den ønskede indberetning og myndighed¨ you must choose:</t>
  </si>
  <si>
    <t>Tryk på ”Vælg fil”, og upload din XBRL-fil. Tryk på "Næste" for at fortsætte.</t>
  </si>
  <si>
    <r>
      <t>HUSK</t>
    </r>
    <r>
      <rPr>
        <sz val="10.5"/>
        <color theme="1"/>
        <rFont val="Georgia"/>
        <family val="1"/>
      </rPr>
      <t xml:space="preserve">! Kontroller at </t>
    </r>
    <r>
      <rPr>
        <b/>
        <sz val="10.5"/>
        <color theme="1"/>
        <rFont val="Georgia"/>
        <family val="1"/>
      </rPr>
      <t>det firmanavn og CVR-nummer der indberettes for, fremgår af oversigten.</t>
    </r>
  </si>
  <si>
    <t xml:space="preserve">www.dst.dk/regn </t>
  </si>
  <si>
    <t>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Regnskabsstatistikken for private byerhverv har været indsamlet og udarbejdet siden 1995.</t>
  </si>
  <si>
    <t>The purpose of the Business accounts statistics for the private urban sector is to analyze the activity level and the structure of the Danish business sector and to provide the basis for operational economic analyses, business policy decisions, and the evaluations of the implemented business policies. Furthermore, the Business accounts statistics are a very important input to the Danish national accounts. The Business accounts statistics for the private urban sector have been collected and compiled since 1995.</t>
  </si>
  <si>
    <t>Statistikken er lovpligtig og indsamles på baggrund af Lov om Danmarks Statistik, jfr. lovbekendtgørelse nr. 599 af 22. juni 2000, § 8-12a.</t>
  </si>
  <si>
    <t>Reporting to Business accounts statistics is mandatory by law, under the Act on Statistics Denmark, cf. Statutory Order no. 599 of 22 June 2000, Section 8-12a.</t>
  </si>
  <si>
    <t>Nej.</t>
  </si>
  <si>
    <t xml:space="preserve">No. </t>
  </si>
  <si>
    <t>Can I use the XBRL file, we use to report to the Danish Business Authority, to report to Business accounts statistics?</t>
  </si>
  <si>
    <t>Why is my XBRL file rejected, when I try to upload the report?</t>
  </si>
  <si>
    <t>There can be various reasons why an XBRL file is rejected:</t>
  </si>
  <si>
    <t>Der kan være forskellige årsager til at en XBRL-fil afvises:</t>
  </si>
  <si>
    <t xml:space="preserve">The XBRL file that is used to report to Statistics Denmark is created with a different taxonomy (i.e. it is more detailed and contains confidential data, that is not found in the company's official annual report), than the XBRL file you report to the Danish Business Authority. 
</t>
  </si>
  <si>
    <t>Telephone: +45 39 17 35 70</t>
  </si>
  <si>
    <t xml:space="preserve">Email: regn@dst.dk </t>
  </si>
  <si>
    <t>Email: regn@dst.dk</t>
  </si>
  <si>
    <t>Tlf. nr. : +45 39 17 35 70</t>
  </si>
  <si>
    <t>Hvorfor bliver min XBRL-fil bliver afvist, når jeg forsøger at indberette?</t>
  </si>
  <si>
    <t>• Incorrect taxonomy.  As mentioned above, make sure that the file is not the annual report that you submit to the Danish Business Authority. 
• Incorrect CVR number or date formatting. 
• The file is incomplete and lacks items (tags). Try creating a new XBRL file. 
• The XBRL file contains decimals (e.g. commas) - check your entries. Remember that all amounts must be written in whole thousands (000).</t>
  </si>
  <si>
    <t xml:space="preserve">Kontakt Erhvervslivets Udvikling: </t>
  </si>
  <si>
    <t xml:space="preserve">Contact the Business Dynamics section: </t>
  </si>
  <si>
    <t xml:space="preserve">FAQ about Business accounts statistics and XBRL </t>
  </si>
  <si>
    <t>FAQ vedrørende Regnskabsstatistik og XBRL</t>
  </si>
  <si>
    <r>
      <t>Kan jeg bruge X</t>
    </r>
    <r>
      <rPr>
        <b/>
        <sz val="11"/>
        <rFont val="Calibri"/>
        <family val="2"/>
      </rPr>
      <t>BRL-fil</t>
    </r>
    <r>
      <rPr>
        <b/>
        <sz val="11"/>
        <rFont val="Calibri"/>
        <family val="2"/>
        <scheme val="minor"/>
      </rPr>
      <t>en til Erhvervsstyrelsen til indberetning til Regnskabsstatistik?</t>
    </r>
  </si>
  <si>
    <t>• Kun pkt. 8, 19, 24-27 samt pkt. 55 må indeholde et negativt fortegn.</t>
  </si>
  <si>
    <t>• Der er indlagt nogle valideringer i cellerne. Hvis en celle bliver rød, skyldes det enten forkerte fortegn eller decimaler i cellen.
Derfor tjek venligst dine indtastede tal igen.</t>
  </si>
  <si>
    <t>Du kan indberette til Danmarks Statistiks lovpligtige Regnskabsstatistik i XBRL-format gennem ”Regnskab - Special” på Virk.dk via vores hjemmeside.
Dette er en vejledning til at udfylde og danne en XBRL-fil til indberetning.</t>
  </si>
  <si>
    <t>You can report the mandatory Business accounts statistics to Statistics Denmark in XBRL format via our homepage. 
This is a guide on how to create and upload an XBRL file.</t>
  </si>
  <si>
    <t>2025-01-01</t>
  </si>
  <si>
    <t>2025-12-31</t>
  </si>
  <si>
    <t>Business accounts statistics 2025</t>
  </si>
  <si>
    <t>Regnskabsstatistik 2025</t>
  </si>
  <si>
    <t>2026-05-01</t>
  </si>
  <si>
    <t>Choose the ¨REPORT VIA XBRL FORMAT¨ button:</t>
  </si>
  <si>
    <t>Start indberetning med XBRL via ¨INDBERET XBRL-FIL¨ knappen:</t>
  </si>
  <si>
    <t>Udfyld indberetningsskemaet i fanen " Regnskabsstatistik". Alle de grå felter skal udfyldes.</t>
  </si>
  <si>
    <t>Fill in the reporting form in the "Regnskabsstatistik" worksheet. Make sure that all of the gray cells are filled in.</t>
  </si>
  <si>
    <t>OBS: Har du selv dannet XBRL-filen via dette regneark, skal du trykke på "Alle filer" for at kunne se filen.</t>
  </si>
  <si>
    <t>2.3 Test XBRL-fil og indsend indberetning</t>
  </si>
  <si>
    <t xml:space="preserve">You will receive a receipt once the report has been submitted. </t>
  </si>
  <si>
    <t>2.2 Upload XBRL-fil</t>
  </si>
  <si>
    <r>
      <t>OBS! Benyttes f.eks. Notesblok/Notepad til at danne XBRL-filen, skal filen gemmes med</t>
    </r>
    <r>
      <rPr>
        <b/>
        <sz val="11"/>
        <color rgb="FF000000"/>
        <rFont val="Calibri"/>
        <family val="2"/>
      </rPr>
      <t xml:space="preserve"> kodning "UTF-8"</t>
    </r>
    <r>
      <rPr>
        <sz val="11"/>
        <color rgb="FF000000"/>
        <rFont val="Calibri"/>
        <family val="2"/>
        <scheme val="minor"/>
      </rPr>
      <t xml:space="preserve"> - se figur A nedenfor.</t>
    </r>
  </si>
  <si>
    <t>1. Dan og gem XBRL-fil</t>
  </si>
  <si>
    <t>XBRL upload instructions</t>
  </si>
  <si>
    <t>Kopier kolonne P til f. eks. Notesblok/Notepad og gem den, så er XBRL-filen dannet.</t>
  </si>
  <si>
    <t>• Forkert taksonomi. Som nævnt i afsnittet ovenfor - tjek, at filen ikke er årsrapporten til Erhvervsstyrelsen.
• Forkert CVR-nummer eller datoformatering.
• Filen er ufuldstændig og mangler regnskabsposter (tags). Prøv at lave en ny XBRL-fil.
• XBRL-filen indeholder kommategn - tjek filen. Husk at alle tal skal være i hele tusinder (000).</t>
  </si>
  <si>
    <t>Udgifter til køretøjer, reparation, vedligeholdelse, royalties, rengøring, uddannelse, arbejdstøj, kontorartikler, telefon, revisor, advokat, forsikring, reklame, forretningsrejser, repræsentation o.l.</t>
  </si>
  <si>
    <t>Vehicle expenses, repairs, maintenance, royalties, cleaning, training, work clothes, office supplies, telephone, insurance, advertising, business travel, entertainment, etc. and services such as accountants, solicitors and lawyers.</t>
  </si>
  <si>
    <t xml:space="preserve">Eksterne omkostninger i øvrigt 
</t>
  </si>
  <si>
    <t xml:space="preserve">Other external costs </t>
  </si>
  <si>
    <t>Consolidation i.e. profit retained (+) or loss sustained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</si>
</sst>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00_);_(* \(#,##0.00\);_(* &quot;-&quot;??_);_(@_)"/>
    <numFmt numFmtId="166" formatCode="yyyy/mm/dd;@"/>
  </numFmts>
  <fonts count="34" x14ac:knownFonts="1">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8"/>
      <color rgb="FF000000"/>
      <name val="Tahoma"/>
      <family val="2"/>
    </font>
    <font>
      <sz val="10"/>
      <name val="Calibri"/>
      <family val="2"/>
      <scheme val="minor"/>
    </font>
    <font>
      <sz val="11"/>
      <name val="Calibri"/>
      <family val="2"/>
      <scheme val="minor"/>
    </font>
    <font>
      <i/>
      <sz val="11"/>
      <name val="Calibri"/>
      <family val="2"/>
      <scheme val="minor"/>
    </font>
    <font>
      <b/>
      <sz val="11"/>
      <name val="Calibri"/>
      <family val="2"/>
      <scheme val="minor"/>
    </font>
    <font>
      <b/>
      <sz val="12"/>
      <name val="Calibri"/>
      <family val="2"/>
      <scheme val="minor"/>
    </font>
    <font>
      <b/>
      <i/>
      <sz val="11"/>
      <name val="Calibri"/>
      <family val="2"/>
      <scheme val="minor"/>
    </font>
    <font>
      <b/>
      <sz val="22"/>
      <name val="Calibri"/>
      <family val="2"/>
      <scheme val="minor"/>
    </font>
    <font>
      <b/>
      <sz val="16"/>
      <name val="Calibri"/>
      <family val="2"/>
      <scheme val="minor"/>
    </font>
    <font>
      <sz val="11"/>
      <name val="Calibri"/>
      <family val="2"/>
    </font>
    <font>
      <b/>
      <i/>
      <sz val="10"/>
      <name val="Calibri"/>
      <family val="2"/>
      <scheme val="minor"/>
    </font>
    <font>
      <sz val="11"/>
      <color rgb="FFFF0000"/>
      <name val="Calibri"/>
      <family val="2"/>
      <scheme val="minor"/>
    </font>
    <font>
      <b/>
      <sz val="11"/>
      <name val="Calibri"/>
      <family val="2"/>
    </font>
    <font>
      <sz val="11"/>
      <color rgb="FF000000"/>
      <name val="Calibri"/>
      <family val="2"/>
      <scheme val="minor"/>
    </font>
    <font>
      <b/>
      <sz val="11"/>
      <color rgb="FF000000"/>
      <name val="Calibri"/>
      <family val="2"/>
      <scheme val="minor"/>
    </font>
    <font>
      <b/>
      <sz val="11"/>
      <color rgb="FF000000"/>
      <name val="Calibri"/>
      <family val="2"/>
    </font>
    <font>
      <b/>
      <sz val="14"/>
      <name val="Calibri"/>
      <family val="2"/>
      <scheme val="minor"/>
    </font>
    <font>
      <b/>
      <sz val="10"/>
      <name val="Calibri"/>
      <family val="2"/>
      <scheme val="minor"/>
    </font>
    <font>
      <b/>
      <sz val="14"/>
      <color rgb="FFFF0000"/>
      <name val="Calibri"/>
      <family val="2"/>
      <scheme val="minor"/>
    </font>
    <font>
      <b/>
      <i/>
      <sz val="12"/>
      <name val="Calibri"/>
      <family val="2"/>
      <scheme val="minor"/>
    </font>
    <font>
      <sz val="10.5"/>
      <color theme="1"/>
      <name val="Georgia"/>
      <family val="1"/>
    </font>
    <font>
      <b/>
      <i/>
      <sz val="11"/>
      <name val="Calibri"/>
      <family val="2"/>
    </font>
    <font>
      <sz val="12"/>
      <color theme="1"/>
      <name val="Calibri"/>
      <family val="2"/>
      <scheme val="minor"/>
    </font>
    <font>
      <b/>
      <i/>
      <sz val="12"/>
      <color theme="1"/>
      <name val="Calibri"/>
      <family val="2"/>
      <scheme val="minor"/>
    </font>
    <font>
      <b/>
      <sz val="10.5"/>
      <color theme="1"/>
      <name val="Georgia"/>
      <family val="1"/>
    </font>
    <font>
      <b/>
      <sz val="14"/>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49">
    <border>
      <left/>
      <right/>
      <top/>
      <bottom/>
      <diagonal/>
    </border>
    <border>
      <left/>
      <right/>
      <top/>
      <bottom style="thick">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auto="1"/>
      </top>
      <bottom style="medium">
        <color auto="1"/>
      </bottom>
      <diagonal/>
    </border>
    <border>
      <left/>
      <right/>
      <top style="thick">
        <color indexed="64"/>
      </top>
      <bottom/>
      <diagonal/>
    </border>
    <border>
      <left style="dotted">
        <color auto="1"/>
      </left>
      <right style="dotted">
        <color auto="1"/>
      </right>
      <top style="dotted">
        <color auto="1"/>
      </top>
      <bottom style="dotted">
        <color auto="1"/>
      </bottom>
      <diagonal/>
    </border>
    <border>
      <left/>
      <right/>
      <top style="thick">
        <color indexed="64"/>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indexed="64"/>
      </top>
      <bottom style="thin">
        <color indexed="64"/>
      </bottom>
      <diagonal/>
    </border>
    <border>
      <left/>
      <right/>
      <top style="thin">
        <color theme="0" tint="-0.249977111117893"/>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theme="0" tint="-0.24994659260841701"/>
      </bottom>
      <diagonal/>
    </border>
    <border>
      <left style="medium">
        <color indexed="64"/>
      </left>
      <right/>
      <top/>
      <bottom/>
      <diagonal/>
    </border>
    <border>
      <left/>
      <right style="medium">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tted">
        <color auto="1"/>
      </left>
      <right style="dotted">
        <color auto="1"/>
      </right>
      <top style="dotted">
        <color auto="1"/>
      </top>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top/>
      <bottom style="double">
        <color indexed="64"/>
      </bottom>
      <diagonal/>
    </border>
    <border>
      <left/>
      <right/>
      <top style="medium">
        <color indexed="64"/>
      </top>
      <bottom style="double">
        <color indexed="64"/>
      </bottom>
      <diagonal/>
    </border>
    <border>
      <left/>
      <right style="thin">
        <color indexed="64"/>
      </right>
      <top/>
      <bottom style="thin">
        <color indexed="64"/>
      </bottom>
      <diagonal/>
    </border>
    <border>
      <left/>
      <right/>
      <top style="thin">
        <color theme="0"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bottom/>
      <diagonal/>
    </border>
    <border>
      <left style="thin">
        <color indexed="64"/>
      </left>
      <right style="thin">
        <color indexed="64"/>
      </right>
      <top style="medium">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1" fillId="0" borderId="0"/>
    <xf numFmtId="164" fontId="1" fillId="0" borderId="0" applyFont="0" applyFill="0" applyBorder="0" applyAlignment="0" applyProtection="0"/>
  </cellStyleXfs>
  <cellXfs count="258">
    <xf numFmtId="0" fontId="0" fillId="0" borderId="0" xfId="0"/>
    <xf numFmtId="0" fontId="6" fillId="4" borderId="1" xfId="0" applyFont="1" applyFill="1" applyBorder="1"/>
    <xf numFmtId="0" fontId="6" fillId="0" borderId="0" xfId="0" applyFont="1"/>
    <xf numFmtId="0" fontId="6" fillId="0" borderId="3" xfId="0" applyFont="1" applyBorder="1"/>
    <xf numFmtId="0" fontId="8" fillId="0" borderId="0" xfId="0" applyFont="1"/>
    <xf numFmtId="0" fontId="8" fillId="0" borderId="0" xfId="0" applyFont="1" applyAlignment="1">
      <alignment horizontal="center"/>
    </xf>
    <xf numFmtId="0" fontId="6" fillId="4" borderId="1" xfId="0" applyFont="1" applyFill="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2" xfId="0" applyFont="1" applyBorder="1" applyAlignment="1">
      <alignment horizontal="right"/>
    </xf>
    <xf numFmtId="0" fontId="8" fillId="0" borderId="2" xfId="0" applyFont="1" applyBorder="1"/>
    <xf numFmtId="0" fontId="5" fillId="5" borderId="7" xfId="0" applyFont="1" applyFill="1" applyBorder="1" applyAlignment="1">
      <alignment horizontal="left" wrapText="1" indent="1"/>
    </xf>
    <xf numFmtId="0" fontId="6" fillId="4" borderId="3" xfId="0" applyFont="1" applyFill="1" applyBorder="1"/>
    <xf numFmtId="0" fontId="8" fillId="4" borderId="4" xfId="0" applyFont="1" applyFill="1" applyBorder="1"/>
    <xf numFmtId="0" fontId="8" fillId="4" borderId="4" xfId="0" applyFont="1" applyFill="1" applyBorder="1" applyAlignment="1">
      <alignment horizontal="center"/>
    </xf>
    <xf numFmtId="0" fontId="3" fillId="4" borderId="3" xfId="2" applyFill="1" applyBorder="1" applyAlignment="1">
      <alignment horizontal="left"/>
    </xf>
    <xf numFmtId="0" fontId="12" fillId="4" borderId="4" xfId="0" applyFont="1" applyFill="1" applyBorder="1"/>
    <xf numFmtId="0" fontId="12" fillId="4" borderId="4" xfId="0" applyFont="1" applyFill="1" applyBorder="1" applyAlignment="1">
      <alignment horizontal="left"/>
    </xf>
    <xf numFmtId="0" fontId="8" fillId="4" borderId="5" xfId="0" applyFont="1" applyFill="1" applyBorder="1" applyAlignment="1">
      <alignment horizontal="center"/>
    </xf>
    <xf numFmtId="0" fontId="9" fillId="0" borderId="6" xfId="0" applyFont="1" applyBorder="1"/>
    <xf numFmtId="0" fontId="12" fillId="0" borderId="4" xfId="0" applyFont="1" applyBorder="1"/>
    <xf numFmtId="0" fontId="8" fillId="0" borderId="4" xfId="0" applyFont="1" applyBorder="1"/>
    <xf numFmtId="0" fontId="6" fillId="0" borderId="3" xfId="0" quotePrefix="1" applyFont="1" applyBorder="1"/>
    <xf numFmtId="0" fontId="6" fillId="0" borderId="4" xfId="0" applyFont="1" applyBorder="1"/>
    <xf numFmtId="0" fontId="6" fillId="4" borderId="3" xfId="0" quotePrefix="1" applyFont="1" applyFill="1" applyBorder="1"/>
    <xf numFmtId="0" fontId="11" fillId="4" borderId="1" xfId="0" applyFont="1" applyFill="1" applyBorder="1"/>
    <xf numFmtId="0" fontId="6" fillId="0" borderId="8" xfId="0" applyFont="1" applyBorder="1"/>
    <xf numFmtId="0" fontId="6" fillId="0" borderId="9" xfId="0" applyFont="1" applyBorder="1"/>
    <xf numFmtId="0" fontId="6" fillId="0" borderId="9" xfId="0" applyFont="1" applyBorder="1" applyAlignment="1">
      <alignment horizontal="right"/>
    </xf>
    <xf numFmtId="0" fontId="6" fillId="0" borderId="10" xfId="0" applyFont="1" applyBorder="1" applyAlignment="1">
      <alignment horizontal="right"/>
    </xf>
    <xf numFmtId="0" fontId="6" fillId="0" borderId="10" xfId="0" applyFont="1" applyBorder="1"/>
    <xf numFmtId="0" fontId="6" fillId="3" borderId="11" xfId="0" applyFont="1" applyFill="1" applyBorder="1"/>
    <xf numFmtId="0" fontId="6" fillId="0" borderId="12" xfId="0" applyFont="1" applyBorder="1" applyAlignment="1">
      <alignment horizontal="right"/>
    </xf>
    <xf numFmtId="0" fontId="6" fillId="0" borderId="12" xfId="0" applyFont="1" applyBorder="1"/>
    <xf numFmtId="0" fontId="6" fillId="0" borderId="13" xfId="0" applyFont="1" applyBorder="1"/>
    <xf numFmtId="0" fontId="6" fillId="0" borderId="9" xfId="0" applyFont="1" applyBorder="1" applyAlignment="1">
      <alignment horizontal="left"/>
    </xf>
    <xf numFmtId="0" fontId="6" fillId="0" borderId="12" xfId="0" applyFont="1" applyBorder="1" applyAlignment="1">
      <alignment vertical="top"/>
    </xf>
    <xf numFmtId="0" fontId="6" fillId="0" borderId="12" xfId="0" applyFont="1" applyBorder="1" applyAlignment="1">
      <alignment wrapText="1"/>
    </xf>
    <xf numFmtId="0" fontId="9" fillId="0" borderId="13" xfId="0" applyFont="1" applyBorder="1"/>
    <xf numFmtId="0" fontId="8" fillId="0" borderId="13" xfId="0" applyFont="1" applyBorder="1"/>
    <xf numFmtId="0" fontId="9" fillId="4" borderId="13" xfId="0" applyFont="1" applyFill="1" applyBorder="1"/>
    <xf numFmtId="0" fontId="0" fillId="4" borderId="13" xfId="0" applyFill="1" applyBorder="1"/>
    <xf numFmtId="49" fontId="6" fillId="3" borderId="14" xfId="0" applyNumberFormat="1" applyFont="1" applyFill="1" applyBorder="1" applyAlignment="1">
      <alignment horizontal="right"/>
    </xf>
    <xf numFmtId="0" fontId="0" fillId="0" borderId="13" xfId="0" applyBorder="1"/>
    <xf numFmtId="0" fontId="6" fillId="0" borderId="10" xfId="0" applyFont="1" applyBorder="1" applyAlignment="1">
      <alignment vertical="top"/>
    </xf>
    <xf numFmtId="0" fontId="6" fillId="0" borderId="10" xfId="0" applyFont="1" applyBorder="1" applyAlignment="1">
      <alignment wrapText="1"/>
    </xf>
    <xf numFmtId="0" fontId="3" fillId="0" borderId="4" xfId="2" applyFill="1" applyBorder="1" applyAlignment="1">
      <alignment horizontal="left"/>
    </xf>
    <xf numFmtId="0" fontId="6" fillId="0" borderId="4" xfId="0" quotePrefix="1" applyFont="1" applyBorder="1"/>
    <xf numFmtId="0" fontId="8" fillId="0" borderId="15" xfId="0" applyFont="1" applyBorder="1"/>
    <xf numFmtId="0" fontId="6" fillId="0" borderId="16" xfId="0" applyFont="1" applyBorder="1"/>
    <xf numFmtId="0" fontId="6" fillId="0" borderId="0" xfId="0" quotePrefix="1" applyFont="1"/>
    <xf numFmtId="0" fontId="9" fillId="0" borderId="13" xfId="0" quotePrefix="1" applyFont="1" applyBorder="1"/>
    <xf numFmtId="0" fontId="12" fillId="4" borderId="4" xfId="0" quotePrefix="1" applyFont="1" applyFill="1" applyBorder="1"/>
    <xf numFmtId="0" fontId="9" fillId="4" borderId="13" xfId="0" quotePrefix="1" applyFont="1" applyFill="1" applyBorder="1"/>
    <xf numFmtId="0" fontId="8" fillId="0" borderId="0" xfId="0" quotePrefix="1" applyFont="1"/>
    <xf numFmtId="0" fontId="12" fillId="4" borderId="4" xfId="0" quotePrefix="1" applyFont="1" applyFill="1" applyBorder="1" applyAlignment="1">
      <alignment horizontal="left"/>
    </xf>
    <xf numFmtId="0" fontId="12" fillId="0" borderId="4" xfId="0" quotePrefix="1" applyFont="1" applyBorder="1"/>
    <xf numFmtId="0" fontId="12" fillId="4" borderId="5" xfId="0" quotePrefix="1" applyFont="1" applyFill="1" applyBorder="1" applyAlignment="1">
      <alignment horizontal="left"/>
    </xf>
    <xf numFmtId="0" fontId="6" fillId="4" borderId="0" xfId="0" quotePrefix="1" applyFont="1" applyFill="1"/>
    <xf numFmtId="0" fontId="6" fillId="0" borderId="10" xfId="0" applyFont="1" applyBorder="1" applyAlignment="1">
      <alignment horizontal="left" vertical="top" wrapText="1"/>
    </xf>
    <xf numFmtId="0" fontId="6" fillId="0" borderId="0" xfId="0" applyFont="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0" fillId="0" borderId="3" xfId="0" applyBorder="1"/>
    <xf numFmtId="0" fontId="6" fillId="0" borderId="17" xfId="0" applyFont="1" applyBorder="1"/>
    <xf numFmtId="0" fontId="12" fillId="4" borderId="19" xfId="0" applyFont="1" applyFill="1" applyBorder="1" applyAlignment="1">
      <alignment horizontal="left"/>
    </xf>
    <xf numFmtId="0" fontId="8" fillId="4" borderId="20" xfId="0" applyFont="1" applyFill="1" applyBorder="1" applyAlignment="1">
      <alignment horizontal="center"/>
    </xf>
    <xf numFmtId="0" fontId="6" fillId="4" borderId="17" xfId="0" applyFont="1" applyFill="1" applyBorder="1"/>
    <xf numFmtId="0" fontId="6" fillId="0" borderId="21" xfId="0" applyFont="1" applyBorder="1"/>
    <xf numFmtId="0" fontId="9" fillId="0" borderId="22" xfId="0" applyFont="1" applyBorder="1"/>
    <xf numFmtId="0" fontId="6" fillId="0" borderId="23" xfId="0" applyFont="1" applyBorder="1"/>
    <xf numFmtId="0" fontId="6" fillId="3" borderId="18" xfId="0" applyFont="1" applyFill="1" applyBorder="1"/>
    <xf numFmtId="0" fontId="6" fillId="4" borderId="24" xfId="0" applyFont="1" applyFill="1" applyBorder="1"/>
    <xf numFmtId="0" fontId="6" fillId="0" borderId="25" xfId="0" applyFont="1" applyBorder="1"/>
    <xf numFmtId="49" fontId="6" fillId="2" borderId="26" xfId="0" applyNumberFormat="1" applyFont="1" applyFill="1" applyBorder="1" applyAlignment="1">
      <alignment horizontal="right"/>
    </xf>
    <xf numFmtId="0" fontId="8" fillId="2" borderId="0" xfId="0" applyFont="1" applyFill="1"/>
    <xf numFmtId="0" fontId="6" fillId="2" borderId="0" xfId="0" applyFont="1" applyFill="1"/>
    <xf numFmtId="0" fontId="6" fillId="4" borderId="4" xfId="0" applyFont="1" applyFill="1" applyBorder="1"/>
    <xf numFmtId="0" fontId="6" fillId="4" borderId="0" xfId="0" applyFont="1" applyFill="1"/>
    <xf numFmtId="0" fontId="6" fillId="0" borderId="9" xfId="0" applyFont="1" applyBorder="1" applyAlignment="1">
      <alignment wrapText="1"/>
    </xf>
    <xf numFmtId="0" fontId="8" fillId="0" borderId="2" xfId="0" applyFont="1" applyBorder="1" applyAlignment="1">
      <alignment wrapText="1"/>
    </xf>
    <xf numFmtId="0" fontId="8" fillId="0" borderId="15" xfId="0" applyFont="1" applyBorder="1" applyAlignment="1">
      <alignment vertical="top"/>
    </xf>
    <xf numFmtId="0" fontId="0" fillId="0" borderId="0" xfId="0" applyAlignment="1">
      <alignment horizontal="right"/>
    </xf>
    <xf numFmtId="166" fontId="2" fillId="0" borderId="0" xfId="0" applyNumberFormat="1" applyFont="1"/>
    <xf numFmtId="0" fontId="0" fillId="2" borderId="0" xfId="0" applyFill="1"/>
    <xf numFmtId="166" fontId="0" fillId="2" borderId="0" xfId="0" applyNumberFormat="1" applyFill="1"/>
    <xf numFmtId="0" fontId="15" fillId="0" borderId="0" xfId="0" applyFont="1"/>
    <xf numFmtId="0" fontId="6" fillId="3" borderId="18" xfId="0" applyFont="1" applyFill="1" applyBorder="1" applyAlignment="1">
      <alignment horizontal="left"/>
    </xf>
    <xf numFmtId="0" fontId="10" fillId="0" borderId="0" xfId="0" applyFont="1"/>
    <xf numFmtId="0" fontId="7" fillId="0" borderId="0" xfId="0" quotePrefix="1" applyFont="1"/>
    <xf numFmtId="0" fontId="0" fillId="0" borderId="0" xfId="0" quotePrefix="1"/>
    <xf numFmtId="0" fontId="6" fillId="0" borderId="0" xfId="0" applyFont="1" applyAlignment="1">
      <alignment wrapText="1"/>
    </xf>
    <xf numFmtId="0" fontId="7" fillId="0" borderId="0" xfId="0" applyFont="1"/>
    <xf numFmtId="0" fontId="6" fillId="0" borderId="0" xfId="0" applyFont="1" applyAlignment="1">
      <alignment vertical="top" wrapText="1"/>
    </xf>
    <xf numFmtId="0" fontId="8" fillId="0" borderId="27" xfId="0" applyFont="1" applyBorder="1" applyAlignment="1">
      <alignment wrapText="1"/>
    </xf>
    <xf numFmtId="0" fontId="8" fillId="0" borderId="27" xfId="0" applyFont="1" applyBorder="1"/>
    <xf numFmtId="0" fontId="17" fillId="0" borderId="0" xfId="0" applyFont="1" applyAlignment="1">
      <alignment vertical="center"/>
    </xf>
    <xf numFmtId="0" fontId="18" fillId="0" borderId="0" xfId="0" applyFont="1" applyAlignment="1">
      <alignment vertical="center"/>
    </xf>
    <xf numFmtId="0" fontId="9" fillId="0" borderId="0" xfId="0" applyFont="1"/>
    <xf numFmtId="0" fontId="11" fillId="4" borderId="3" xfId="0" applyFont="1" applyFill="1" applyBorder="1"/>
    <xf numFmtId="0" fontId="2" fillId="0" borderId="0" xfId="0" applyFont="1"/>
    <xf numFmtId="0" fontId="6" fillId="0" borderId="0" xfId="0" applyFont="1" applyAlignment="1">
      <alignment horizontal="right"/>
    </xf>
    <xf numFmtId="0" fontId="0" fillId="0" borderId="0" xfId="0" applyAlignment="1">
      <alignment vertical="center"/>
    </xf>
    <xf numFmtId="0" fontId="5" fillId="5" borderId="7" xfId="0" applyFont="1" applyFill="1" applyBorder="1" applyAlignment="1">
      <alignment horizontal="left" vertical="center" wrapText="1" indent="1"/>
    </xf>
    <xf numFmtId="0" fontId="6" fillId="0" borderId="10" xfId="0" applyFont="1" applyBorder="1" applyAlignment="1">
      <alignment horizontal="center" vertical="top"/>
    </xf>
    <xf numFmtId="49" fontId="6" fillId="0" borderId="10" xfId="0" applyNumberFormat="1" applyFont="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horizontal="center" vertical="top"/>
    </xf>
    <xf numFmtId="0" fontId="8" fillId="0" borderId="2" xfId="0" applyFont="1" applyBorder="1" applyAlignment="1">
      <alignment horizontal="center"/>
    </xf>
    <xf numFmtId="0" fontId="6" fillId="0" borderId="12" xfId="0" applyFont="1" applyBorder="1" applyAlignment="1">
      <alignment horizontal="center" vertical="top"/>
    </xf>
    <xf numFmtId="0" fontId="8" fillId="0" borderId="0" xfId="0" applyFont="1" applyAlignment="1">
      <alignment horizontal="center" vertical="top"/>
    </xf>
    <xf numFmtId="0" fontId="6" fillId="0" borderId="0" xfId="0" applyFont="1" applyAlignment="1">
      <alignment horizontal="center" vertical="top"/>
    </xf>
    <xf numFmtId="0" fontId="6" fillId="0" borderId="16" xfId="0" applyFont="1" applyBorder="1" applyAlignment="1">
      <alignment horizontal="center" vertical="top"/>
    </xf>
    <xf numFmtId="0" fontId="8" fillId="0" borderId="15" xfId="0" applyFont="1" applyBorder="1" applyAlignment="1">
      <alignment horizontal="center" vertical="top"/>
    </xf>
    <xf numFmtId="0" fontId="6" fillId="0" borderId="12" xfId="0" applyFont="1" applyBorder="1" applyAlignment="1">
      <alignment horizontal="left" vertical="top" wrapText="1"/>
    </xf>
    <xf numFmtId="0" fontId="6" fillId="0" borderId="13" xfId="0" applyFont="1" applyBorder="1" applyAlignment="1">
      <alignment vertical="top" wrapText="1"/>
    </xf>
    <xf numFmtId="0" fontId="0" fillId="0" borderId="0" xfId="0" applyAlignment="1">
      <alignment horizontal="center" vertical="top"/>
    </xf>
    <xf numFmtId="0" fontId="6" fillId="0" borderId="13" xfId="0" applyFont="1" applyBorder="1" applyAlignment="1">
      <alignment horizontal="center" vertical="top"/>
    </xf>
    <xf numFmtId="0" fontId="8" fillId="0" borderId="2" xfId="0" applyFont="1" applyBorder="1" applyAlignment="1">
      <alignment horizontal="center" vertical="top"/>
    </xf>
    <xf numFmtId="0" fontId="7" fillId="0" borderId="0" xfId="0" applyFont="1" applyAlignment="1">
      <alignment horizontal="center" vertical="top"/>
    </xf>
    <xf numFmtId="0" fontId="5" fillId="5" borderId="29" xfId="0" applyFont="1" applyFill="1" applyBorder="1" applyAlignment="1">
      <alignment horizontal="left" vertical="top" wrapText="1" indent="1"/>
    </xf>
    <xf numFmtId="0" fontId="6" fillId="0" borderId="3" xfId="0" applyFont="1" applyBorder="1" applyAlignment="1">
      <alignment vertical="top" wrapText="1"/>
    </xf>
    <xf numFmtId="0" fontId="8" fillId="0" borderId="13" xfId="0" applyFont="1" applyBorder="1" applyAlignment="1">
      <alignment vertical="top" wrapText="1"/>
    </xf>
    <xf numFmtId="0" fontId="5" fillId="5" borderId="7" xfId="0" applyFont="1" applyFill="1" applyBorder="1" applyAlignment="1">
      <alignment horizontal="left" vertical="top" wrapText="1"/>
    </xf>
    <xf numFmtId="0" fontId="0" fillId="4" borderId="13" xfId="0" applyFill="1" applyBorder="1" applyAlignment="1">
      <alignment vertical="top" wrapText="1"/>
    </xf>
    <xf numFmtId="0" fontId="5" fillId="5" borderId="30" xfId="0" applyFont="1" applyFill="1" applyBorder="1" applyAlignment="1">
      <alignment horizontal="left" vertical="center" wrapText="1"/>
    </xf>
    <xf numFmtId="0" fontId="8" fillId="0" borderId="0" xfId="0" applyFont="1" applyAlignment="1">
      <alignment vertical="top" wrapText="1"/>
    </xf>
    <xf numFmtId="0" fontId="8" fillId="4" borderId="0" xfId="0" applyFont="1" applyFill="1" applyAlignment="1">
      <alignment vertical="top" wrapText="1"/>
    </xf>
    <xf numFmtId="0" fontId="7" fillId="0" borderId="0" xfId="0" applyFont="1" applyAlignment="1">
      <alignment vertical="top" wrapText="1"/>
    </xf>
    <xf numFmtId="0" fontId="8" fillId="0" borderId="15" xfId="0" applyFont="1" applyBorder="1" applyAlignment="1">
      <alignment vertical="top" wrapText="1"/>
    </xf>
    <xf numFmtId="0" fontId="9" fillId="0" borderId="0" xfId="0" applyFont="1" applyAlignment="1">
      <alignment vertical="top" wrapText="1"/>
    </xf>
    <xf numFmtId="0" fontId="20" fillId="0" borderId="0" xfId="0" applyFont="1"/>
    <xf numFmtId="0" fontId="8" fillId="0" borderId="31" xfId="0" applyFont="1" applyBorder="1" applyAlignment="1">
      <alignment vertical="top" wrapText="1"/>
    </xf>
    <xf numFmtId="0" fontId="6" fillId="4" borderId="3" xfId="0" applyFont="1" applyFill="1" applyBorder="1" applyAlignment="1">
      <alignment vertical="top"/>
    </xf>
    <xf numFmtId="0" fontId="8" fillId="4" borderId="4" xfId="0" applyFont="1" applyFill="1" applyBorder="1" applyAlignment="1">
      <alignment vertical="top"/>
    </xf>
    <xf numFmtId="0" fontId="0" fillId="4" borderId="13" xfId="0" applyFill="1" applyBorder="1" applyAlignment="1">
      <alignment vertical="top"/>
    </xf>
    <xf numFmtId="0" fontId="8" fillId="0" borderId="2" xfId="0" applyFont="1" applyBorder="1" applyAlignment="1">
      <alignment vertical="top"/>
    </xf>
    <xf numFmtId="0" fontId="0" fillId="0" borderId="13" xfId="0" applyBorder="1" applyAlignment="1">
      <alignment vertical="top"/>
    </xf>
    <xf numFmtId="0" fontId="6" fillId="0" borderId="13" xfId="0" applyFont="1" applyBorder="1" applyAlignment="1">
      <alignment vertical="top"/>
    </xf>
    <xf numFmtId="0" fontId="6" fillId="0" borderId="16" xfId="0" applyFont="1" applyBorder="1" applyAlignment="1">
      <alignment vertical="top"/>
    </xf>
    <xf numFmtId="0" fontId="8" fillId="0" borderId="0" xfId="0" applyFont="1" applyAlignment="1">
      <alignment vertical="top"/>
    </xf>
    <xf numFmtId="0" fontId="6" fillId="0" borderId="9" xfId="0" applyFont="1" applyBorder="1" applyAlignment="1">
      <alignment horizontal="left" vertical="top"/>
    </xf>
    <xf numFmtId="0" fontId="8" fillId="4" borderId="4" xfId="0" applyFont="1" applyFill="1" applyBorder="1" applyAlignment="1">
      <alignment horizontal="center" vertical="top"/>
    </xf>
    <xf numFmtId="0" fontId="3" fillId="4" borderId="3" xfId="2" applyFill="1" applyBorder="1" applyAlignment="1">
      <alignment horizontal="left" vertical="top"/>
    </xf>
    <xf numFmtId="0" fontId="8" fillId="0" borderId="4" xfId="0" applyFont="1" applyBorder="1" applyAlignment="1">
      <alignment vertical="top"/>
    </xf>
    <xf numFmtId="0" fontId="3" fillId="0" borderId="3" xfId="2" applyFill="1" applyBorder="1" applyAlignment="1">
      <alignment horizontal="left" vertical="top"/>
    </xf>
    <xf numFmtId="0" fontId="3" fillId="0" borderId="4" xfId="2" applyFill="1" applyBorder="1" applyAlignment="1">
      <alignment horizontal="left" vertical="top"/>
    </xf>
    <xf numFmtId="0" fontId="10" fillId="0" borderId="4" xfId="0" applyFont="1" applyBorder="1" applyAlignment="1">
      <alignment vertical="top"/>
    </xf>
    <xf numFmtId="0" fontId="10" fillId="0" borderId="0" xfId="0" applyFont="1" applyAlignment="1">
      <alignment vertical="top"/>
    </xf>
    <xf numFmtId="0" fontId="7" fillId="0" borderId="0" xfId="0" applyFont="1" applyAlignment="1">
      <alignment vertical="top"/>
    </xf>
    <xf numFmtId="0" fontId="8" fillId="0" borderId="27" xfId="0" applyFont="1" applyBorder="1" applyAlignment="1">
      <alignment vertical="top" wrapText="1"/>
    </xf>
    <xf numFmtId="0" fontId="5" fillId="5" borderId="30" xfId="0" applyFont="1" applyFill="1" applyBorder="1" applyAlignment="1">
      <alignment horizontal="left" vertical="top" wrapText="1"/>
    </xf>
    <xf numFmtId="0" fontId="8" fillId="0" borderId="2" xfId="0" applyFont="1" applyBorder="1" applyAlignment="1">
      <alignment vertical="top" wrapText="1"/>
    </xf>
    <xf numFmtId="0" fontId="21" fillId="5" borderId="30" xfId="0" applyFont="1" applyFill="1" applyBorder="1" applyAlignment="1">
      <alignment horizontal="left" wrapText="1" indent="1"/>
    </xf>
    <xf numFmtId="0" fontId="5" fillId="5" borderId="30" xfId="0" applyFont="1" applyFill="1" applyBorder="1" applyAlignment="1">
      <alignment horizontal="left" vertical="center" wrapText="1" indent="1"/>
    </xf>
    <xf numFmtId="0" fontId="22" fillId="0" borderId="0" xfId="0" applyFont="1"/>
    <xf numFmtId="0" fontId="14" fillId="5" borderId="7" xfId="0" applyFont="1" applyFill="1" applyBorder="1" applyAlignment="1">
      <alignment horizontal="left" vertical="center" wrapText="1" indent="1"/>
    </xf>
    <xf numFmtId="0" fontId="8" fillId="0" borderId="20" xfId="0" applyFont="1" applyBorder="1" applyAlignment="1">
      <alignment horizontal="center"/>
    </xf>
    <xf numFmtId="0" fontId="6" fillId="4" borderId="1" xfId="0" applyFont="1" applyFill="1" applyBorder="1" applyAlignment="1">
      <alignment vertical="top"/>
    </xf>
    <xf numFmtId="0" fontId="6" fillId="0" borderId="8" xfId="0" applyFont="1" applyBorder="1" applyAlignment="1">
      <alignment vertical="top"/>
    </xf>
    <xf numFmtId="0" fontId="0" fillId="0" borderId="3" xfId="0" applyBorder="1" applyAlignment="1">
      <alignment vertical="top"/>
    </xf>
    <xf numFmtId="0" fontId="8" fillId="0" borderId="13" xfId="0" applyFont="1" applyBorder="1" applyAlignment="1">
      <alignment vertical="top"/>
    </xf>
    <xf numFmtId="0" fontId="8" fillId="4" borderId="5" xfId="0" applyFont="1" applyFill="1" applyBorder="1" applyAlignment="1">
      <alignment horizontal="center" vertical="top"/>
    </xf>
    <xf numFmtId="0" fontId="6" fillId="3" borderId="11" xfId="0" applyFont="1" applyFill="1" applyBorder="1" applyAlignment="1">
      <alignment vertical="top"/>
    </xf>
    <xf numFmtId="0" fontId="6" fillId="0" borderId="3" xfId="0" applyFont="1" applyBorder="1" applyAlignment="1">
      <alignment vertical="top"/>
    </xf>
    <xf numFmtId="0" fontId="6" fillId="0" borderId="0" xfId="0" applyFont="1" applyAlignment="1">
      <alignment horizontal="left" vertical="top" wrapText="1"/>
    </xf>
    <xf numFmtId="0" fontId="23" fillId="0" borderId="0" xfId="0" applyFont="1" applyAlignment="1">
      <alignment vertical="top" wrapText="1"/>
    </xf>
    <xf numFmtId="0" fontId="6" fillId="0" borderId="12" xfId="0" applyFont="1" applyBorder="1" applyAlignment="1">
      <alignment vertical="top" wrapText="1"/>
    </xf>
    <xf numFmtId="0" fontId="9" fillId="0" borderId="13" xfId="0" applyFont="1" applyBorder="1" applyAlignment="1">
      <alignment vertical="top" wrapText="1"/>
    </xf>
    <xf numFmtId="0" fontId="6" fillId="0" borderId="11" xfId="0" applyFont="1" applyBorder="1" applyAlignment="1">
      <alignment horizontal="center" vertical="top"/>
    </xf>
    <xf numFmtId="0" fontId="9" fillId="0" borderId="11" xfId="0" applyFont="1" applyBorder="1" applyAlignment="1">
      <alignment horizontal="center" vertical="top"/>
    </xf>
    <xf numFmtId="0" fontId="9" fillId="0" borderId="11" xfId="0" applyFont="1" applyBorder="1" applyAlignment="1">
      <alignment vertical="top" wrapText="1"/>
    </xf>
    <xf numFmtId="0" fontId="9" fillId="0" borderId="31" xfId="0" applyFont="1" applyBorder="1" applyAlignment="1">
      <alignment vertical="top" wrapText="1"/>
    </xf>
    <xf numFmtId="0" fontId="14" fillId="5" borderId="30" xfId="0" applyFont="1" applyFill="1" applyBorder="1" applyAlignment="1">
      <alignment horizontal="left" vertical="center" wrapText="1" indent="1"/>
    </xf>
    <xf numFmtId="0" fontId="8" fillId="0" borderId="11" xfId="0" applyFont="1" applyBorder="1" applyAlignment="1">
      <alignment horizontal="center" vertical="top"/>
    </xf>
    <xf numFmtId="0" fontId="8" fillId="0" borderId="27" xfId="0" applyFont="1" applyBorder="1" applyAlignment="1">
      <alignment horizontal="center" vertical="top"/>
    </xf>
    <xf numFmtId="0" fontId="8" fillId="0" borderId="31" xfId="0" applyFont="1" applyBorder="1" applyAlignment="1">
      <alignment horizontal="center" vertical="top"/>
    </xf>
    <xf numFmtId="0" fontId="9" fillId="0" borderId="31" xfId="0" applyFont="1" applyBorder="1" applyAlignment="1">
      <alignment horizontal="center" vertical="top"/>
    </xf>
    <xf numFmtId="0" fontId="6" fillId="0" borderId="11" xfId="0" applyFont="1" applyBorder="1" applyAlignment="1">
      <alignment vertical="top" wrapText="1"/>
    </xf>
    <xf numFmtId="0" fontId="6" fillId="0" borderId="27" xfId="0" applyFont="1" applyBorder="1" applyAlignment="1">
      <alignment horizontal="center" vertical="top"/>
    </xf>
    <xf numFmtId="0" fontId="6" fillId="0" borderId="27" xfId="0" applyFont="1" applyBorder="1" applyAlignment="1">
      <alignment vertical="top" wrapText="1"/>
    </xf>
    <xf numFmtId="0" fontId="6" fillId="0" borderId="3" xfId="0" applyFont="1" applyBorder="1" applyAlignment="1">
      <alignment horizontal="center" vertical="top"/>
    </xf>
    <xf numFmtId="0" fontId="23" fillId="0" borderId="0" xfId="0" applyFont="1" applyAlignment="1">
      <alignment vertical="center" wrapText="1"/>
    </xf>
    <xf numFmtId="0" fontId="20" fillId="0" borderId="13" xfId="0" applyFont="1" applyBorder="1"/>
    <xf numFmtId="0" fontId="6" fillId="0" borderId="13" xfId="0" applyFont="1" applyBorder="1" applyAlignment="1">
      <alignment horizontal="left" vertical="top" wrapText="1"/>
    </xf>
    <xf numFmtId="0" fontId="6" fillId="0" borderId="11" xfId="0" applyFont="1" applyBorder="1" applyAlignment="1">
      <alignment wrapText="1"/>
    </xf>
    <xf numFmtId="0" fontId="2" fillId="0" borderId="0" xfId="0" applyFont="1" applyAlignment="1">
      <alignment vertical="top" wrapText="1"/>
    </xf>
    <xf numFmtId="0" fontId="8" fillId="0" borderId="32" xfId="0" applyFont="1" applyBorder="1" applyAlignment="1">
      <alignment horizontal="center" vertical="top"/>
    </xf>
    <xf numFmtId="0" fontId="9" fillId="0" borderId="32" xfId="0" applyFont="1" applyBorder="1" applyAlignment="1">
      <alignment vertical="top" wrapText="1"/>
    </xf>
    <xf numFmtId="0" fontId="7" fillId="0" borderId="3" xfId="0" applyFont="1" applyBorder="1" applyAlignment="1">
      <alignment vertical="top" wrapText="1"/>
    </xf>
    <xf numFmtId="0" fontId="8" fillId="0" borderId="31" xfId="0" applyFont="1" applyBorder="1" applyAlignment="1">
      <alignment vertical="top"/>
    </xf>
    <xf numFmtId="0" fontId="8" fillId="0" borderId="27" xfId="0" applyFont="1" applyBorder="1" applyAlignment="1">
      <alignment vertical="top"/>
    </xf>
    <xf numFmtId="0" fontId="23" fillId="0" borderId="0" xfId="0" applyFont="1" applyAlignment="1">
      <alignment vertical="top"/>
    </xf>
    <xf numFmtId="0" fontId="24" fillId="0" borderId="0" xfId="0" applyFont="1" applyAlignment="1">
      <alignment horizontal="left" vertical="center"/>
    </xf>
    <xf numFmtId="0" fontId="3" fillId="0" borderId="0" xfId="2"/>
    <xf numFmtId="0" fontId="26" fillId="0" borderId="0" xfId="0" applyFont="1"/>
    <xf numFmtId="0" fontId="27" fillId="0" borderId="0" xfId="0" applyFont="1"/>
    <xf numFmtId="0" fontId="28" fillId="0" borderId="0" xfId="0" applyFont="1" applyAlignment="1">
      <alignment horizontal="left" vertical="center"/>
    </xf>
    <xf numFmtId="0" fontId="29" fillId="0" borderId="0" xfId="0" applyFont="1"/>
    <xf numFmtId="0" fontId="17" fillId="0" borderId="0" xfId="0" applyFont="1" applyAlignment="1">
      <alignment vertical="center" wrapText="1"/>
    </xf>
    <xf numFmtId="0" fontId="0" fillId="0" borderId="0" xfId="0" applyAlignment="1">
      <alignment vertical="center" wrapText="1"/>
    </xf>
    <xf numFmtId="0" fontId="30" fillId="0" borderId="0" xfId="0" applyFont="1"/>
    <xf numFmtId="0" fontId="31" fillId="0" borderId="0" xfId="0" applyFont="1" applyAlignment="1">
      <alignment vertical="center"/>
    </xf>
    <xf numFmtId="0" fontId="8" fillId="0" borderId="15" xfId="0" applyFont="1" applyBorder="1" applyAlignment="1">
      <alignment wrapText="1"/>
    </xf>
    <xf numFmtId="0" fontId="11" fillId="4" borderId="0" xfId="0" applyFont="1" applyFill="1"/>
    <xf numFmtId="0" fontId="32" fillId="0" borderId="0" xfId="0" applyFont="1" applyAlignment="1">
      <alignment vertical="center" wrapText="1"/>
    </xf>
    <xf numFmtId="0" fontId="32" fillId="0" borderId="0" xfId="0" applyFont="1" applyAlignment="1">
      <alignment vertical="center"/>
    </xf>
    <xf numFmtId="0" fontId="5" fillId="5" borderId="28" xfId="0" applyFont="1" applyFill="1" applyBorder="1" applyAlignment="1">
      <alignment horizontal="left" vertical="top" wrapText="1" indent="1"/>
    </xf>
    <xf numFmtId="0" fontId="3" fillId="0" borderId="10" xfId="2" applyFill="1" applyBorder="1" applyAlignment="1">
      <alignment horizontal="left" vertical="top" wrapText="1"/>
    </xf>
    <xf numFmtId="0" fontId="6" fillId="0" borderId="0" xfId="0" applyFont="1" applyAlignment="1">
      <alignment vertical="center" wrapText="1"/>
    </xf>
    <xf numFmtId="0" fontId="6" fillId="0" borderId="0" xfId="0" applyFont="1" applyAlignment="1">
      <alignment vertical="center"/>
    </xf>
    <xf numFmtId="0" fontId="8" fillId="0" borderId="0" xfId="0" applyFont="1" applyAlignment="1">
      <alignment vertical="center"/>
    </xf>
    <xf numFmtId="0" fontId="26" fillId="0" borderId="0" xfId="0" applyFont="1" applyAlignment="1">
      <alignment vertical="center" wrapText="1"/>
    </xf>
    <xf numFmtId="0" fontId="26" fillId="0" borderId="0" xfId="0" applyFont="1" applyAlignment="1">
      <alignment vertical="center"/>
    </xf>
    <xf numFmtId="0" fontId="3" fillId="0" borderId="3" xfId="2" applyFill="1" applyBorder="1" applyAlignment="1"/>
    <xf numFmtId="0" fontId="6" fillId="0" borderId="33" xfId="0" quotePrefix="1" applyFont="1" applyBorder="1"/>
    <xf numFmtId="0" fontId="6" fillId="0" borderId="34" xfId="0" applyFont="1" applyBorder="1" applyAlignment="1">
      <alignment horizontal="left" vertical="top" wrapText="1"/>
    </xf>
    <xf numFmtId="0" fontId="6" fillId="0" borderId="35" xfId="0" applyFont="1" applyBorder="1" applyAlignment="1">
      <alignment horizontal="center"/>
    </xf>
    <xf numFmtId="0" fontId="6" fillId="3" borderId="14" xfId="0" applyFont="1" applyFill="1" applyBorder="1"/>
    <xf numFmtId="0" fontId="6" fillId="3" borderId="33" xfId="0" applyFont="1" applyFill="1" applyBorder="1"/>
    <xf numFmtId="0" fontId="6" fillId="3" borderId="37" xfId="0" applyFont="1" applyFill="1" applyBorder="1"/>
    <xf numFmtId="0" fontId="8" fillId="6" borderId="35" xfId="0" applyFont="1" applyFill="1" applyBorder="1"/>
    <xf numFmtId="0" fontId="6" fillId="0" borderId="33" xfId="0" applyFont="1" applyBorder="1" applyAlignment="1">
      <alignment horizontal="center"/>
    </xf>
    <xf numFmtId="0" fontId="6" fillId="3" borderId="35" xfId="0" applyFont="1" applyFill="1" applyBorder="1"/>
    <xf numFmtId="0" fontId="6" fillId="3" borderId="38" xfId="0" applyFont="1" applyFill="1" applyBorder="1"/>
    <xf numFmtId="0" fontId="6" fillId="3" borderId="39" xfId="0" applyFont="1" applyFill="1" applyBorder="1"/>
    <xf numFmtId="0" fontId="8" fillId="0" borderId="37" xfId="0" applyFont="1" applyBorder="1"/>
    <xf numFmtId="0" fontId="8" fillId="6" borderId="40" xfId="0" applyFont="1" applyFill="1" applyBorder="1"/>
    <xf numFmtId="0" fontId="6" fillId="0" borderId="41" xfId="0" applyFont="1" applyBorder="1"/>
    <xf numFmtId="0" fontId="6" fillId="0" borderId="41" xfId="0" applyFont="1" applyBorder="1" applyAlignment="1">
      <alignment horizontal="center"/>
    </xf>
    <xf numFmtId="0" fontId="8" fillId="6" borderId="36" xfId="0" applyFont="1" applyFill="1" applyBorder="1"/>
    <xf numFmtId="0" fontId="6" fillId="0" borderId="37" xfId="0" applyFont="1" applyBorder="1" applyAlignment="1">
      <alignment horizontal="center"/>
    </xf>
    <xf numFmtId="0" fontId="8" fillId="6" borderId="42" xfId="0" applyFont="1" applyFill="1" applyBorder="1"/>
    <xf numFmtId="0" fontId="6" fillId="0" borderId="38" xfId="1" applyNumberFormat="1" applyFont="1" applyBorder="1" applyAlignment="1">
      <alignment horizontal="right"/>
    </xf>
    <xf numFmtId="0" fontId="8" fillId="0" borderId="43" xfId="0" applyFont="1" applyBorder="1"/>
    <xf numFmtId="0" fontId="6" fillId="3" borderId="39" xfId="0" quotePrefix="1" applyFont="1" applyFill="1" applyBorder="1" applyAlignment="1">
      <alignment horizontal="left"/>
    </xf>
    <xf numFmtId="0" fontId="6" fillId="0" borderId="38" xfId="0" applyFont="1" applyBorder="1" applyAlignment="1">
      <alignment horizontal="center" wrapText="1"/>
    </xf>
    <xf numFmtId="0" fontId="6" fillId="3" borderId="14" xfId="0" applyFont="1" applyFill="1" applyBorder="1" applyAlignment="1">
      <alignment horizontal="right"/>
    </xf>
    <xf numFmtId="0" fontId="6" fillId="0" borderId="39" xfId="0" applyFont="1" applyBorder="1" applyAlignment="1">
      <alignment horizontal="center"/>
    </xf>
    <xf numFmtId="0" fontId="6" fillId="4" borderId="46" xfId="0" applyFont="1" applyFill="1" applyBorder="1" applyAlignment="1">
      <alignment horizontal="center"/>
    </xf>
    <xf numFmtId="0" fontId="6" fillId="4" borderId="47" xfId="0" applyFont="1" applyFill="1" applyBorder="1" applyAlignment="1">
      <alignment horizontal="center"/>
    </xf>
    <xf numFmtId="0" fontId="6" fillId="4" borderId="14" xfId="1" applyNumberFormat="1" applyFont="1" applyFill="1" applyBorder="1" applyAlignment="1">
      <alignment horizontal="right"/>
    </xf>
    <xf numFmtId="0" fontId="8" fillId="3" borderId="14" xfId="0" applyFont="1" applyFill="1" applyBorder="1"/>
    <xf numFmtId="0" fontId="6" fillId="4" borderId="38" xfId="1" applyNumberFormat="1" applyFont="1" applyFill="1" applyBorder="1" applyAlignment="1">
      <alignment horizontal="right"/>
    </xf>
    <xf numFmtId="0" fontId="6" fillId="0" borderId="38" xfId="0" applyFont="1" applyBorder="1" applyAlignment="1">
      <alignment horizontal="center"/>
    </xf>
    <xf numFmtId="0" fontId="8" fillId="0" borderId="35" xfId="0" applyFont="1" applyBorder="1"/>
    <xf numFmtId="0" fontId="6" fillId="0" borderId="47" xfId="0" applyFont="1" applyBorder="1" applyAlignment="1">
      <alignment horizontal="center"/>
    </xf>
    <xf numFmtId="0" fontId="6" fillId="0" borderId="14" xfId="1" applyNumberFormat="1" applyFont="1" applyBorder="1" applyAlignment="1">
      <alignment horizontal="right"/>
    </xf>
    <xf numFmtId="0" fontId="6" fillId="0" borderId="46" xfId="0" applyFont="1" applyBorder="1" applyAlignment="1">
      <alignment horizontal="center"/>
    </xf>
    <xf numFmtId="0" fontId="6" fillId="0" borderId="36" xfId="0" applyFont="1" applyBorder="1" applyAlignment="1">
      <alignment horizontal="center"/>
    </xf>
    <xf numFmtId="0" fontId="6" fillId="0" borderId="33" xfId="0" applyFont="1" applyBorder="1"/>
    <xf numFmtId="0" fontId="8" fillId="3" borderId="48" xfId="0" applyFont="1" applyFill="1" applyBorder="1"/>
    <xf numFmtId="0" fontId="9" fillId="3" borderId="44" xfId="0" quotePrefix="1" applyFont="1" applyFill="1" applyBorder="1" applyAlignment="1">
      <alignment horizontal="left"/>
    </xf>
    <xf numFmtId="0" fontId="6" fillId="4" borderId="0" xfId="0" applyFont="1" applyFill="1" applyAlignment="1">
      <alignment vertical="top" wrapText="1"/>
    </xf>
    <xf numFmtId="0" fontId="13" fillId="0" borderId="10" xfId="0" applyFont="1" applyBorder="1" applyAlignment="1">
      <alignment vertical="top" wrapText="1"/>
    </xf>
    <xf numFmtId="0" fontId="33" fillId="0" borderId="0" xfId="0" applyFont="1"/>
    <xf numFmtId="49" fontId="6" fillId="3" borderId="45" xfId="0" applyNumberFormat="1" applyFont="1" applyFill="1" applyBorder="1" applyAlignment="1">
      <alignment horizontal="left"/>
    </xf>
    <xf numFmtId="0" fontId="3" fillId="0" borderId="0" xfId="2" applyAlignment="1">
      <alignment wrapText="1"/>
    </xf>
  </cellXfs>
  <cellStyles count="5">
    <cellStyle name="Komma 2" xfId="1" xr:uid="{00000000-0005-0000-0000-000000000000}"/>
    <cellStyle name="Komma 2 2" xfId="4" xr:uid="{00000000-0005-0000-0000-000001000000}"/>
    <cellStyle name="Link" xfId="2" builtinId="8"/>
    <cellStyle name="Normal" xfId="0" builtinId="0"/>
    <cellStyle name="Normal 2" xfId="3" xr:uid="{00000000-0005-0000-0000-000004000000}"/>
  </cellStyles>
  <dxfs count="37">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s>
  <tableStyles count="0" defaultTableStyle="TableStyleMedium2" defaultPivotStyle="PivotStyleLight16"/>
  <colors>
    <mruColors>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firstButton="1" fmlaLink="E1" lockText="1"/>
</file>

<file path=xl/ctrlProps/ctrlProp12.xml><?xml version="1.0" encoding="utf-8"?>
<formControlPr xmlns="http://schemas.microsoft.com/office/spreadsheetml/2009/9/main" objectType="Radio" checked="Checked"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Radio" firstButton="1" fmlaLink="E1" lockText="1"/>
</file>

<file path=xl/ctrlProps/ctrlProp15.xml><?xml version="1.0" encoding="utf-8"?>
<formControlPr xmlns="http://schemas.microsoft.com/office/spreadsheetml/2009/9/main" objectType="Radio" checked="Checked" lockText="1"/>
</file>

<file path=xl/ctrlProps/ctrlProp2.xml><?xml version="1.0" encoding="utf-8"?>
<formControlPr xmlns="http://schemas.microsoft.com/office/spreadsheetml/2009/9/main" objectType="Radio" firstButton="1" fmlaLink="E1" lockText="1"/>
</file>

<file path=xl/ctrlProps/ctrlProp3.xml><?xml version="1.0" encoding="utf-8"?>
<formControlPr xmlns="http://schemas.microsoft.com/office/spreadsheetml/2009/9/main" objectType="Radio" checked="Checked" lockText="1"/>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firstButton="1" fmlaLink="E1"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firstButton="1" fmlaLink="E1" lockText="1"/>
</file>

<file path=xl/ctrlProps/ctrlProp9.xml><?xml version="1.0" encoding="utf-8"?>
<formControlPr xmlns="http://schemas.microsoft.com/office/spreadsheetml/2009/9/main" objectType="Radio" checked="Checked" lockText="1"/>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4854776</xdr:colOff>
          <xdr:row>0</xdr:row>
          <xdr:rowOff>112093</xdr:rowOff>
        </xdr:from>
        <xdr:to>
          <xdr:col>1</xdr:col>
          <xdr:colOff>6534150</xdr:colOff>
          <xdr:row>0</xdr:row>
          <xdr:rowOff>428625</xdr:rowOff>
        </xdr:to>
        <xdr:grpSp>
          <xdr:nvGrpSpPr>
            <xdr:cNvPr id="10" name="Gruppe 9">
              <a:extLst>
                <a:ext uri="{FF2B5EF4-FFF2-40B4-BE49-F238E27FC236}">
                  <a16:creationId xmlns:a16="http://schemas.microsoft.com/office/drawing/2014/main" id="{00000000-0008-0000-0000-00000A000000}"/>
                </a:ext>
              </a:extLst>
            </xdr:cNvPr>
            <xdr:cNvGrpSpPr/>
          </xdr:nvGrpSpPr>
          <xdr:grpSpPr>
            <a:xfrm>
              <a:off x="5464376" y="112093"/>
              <a:ext cx="1679374" cy="316532"/>
              <a:chOff x="3092652" y="731270"/>
              <a:chExt cx="1562103" cy="307008"/>
            </a:xfrm>
          </xdr:grpSpPr>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3092652" y="731270"/>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3085" name="Option Button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5216726</xdr:colOff>
          <xdr:row>0</xdr:row>
          <xdr:rowOff>54943</xdr:rowOff>
        </xdr:from>
        <xdr:to>
          <xdr:col>1</xdr:col>
          <xdr:colOff>6569279</xdr:colOff>
          <xdr:row>0</xdr:row>
          <xdr:rowOff>363844</xdr:rowOff>
        </xdr:to>
        <xdr:grpSp>
          <xdr:nvGrpSpPr>
            <xdr:cNvPr id="3" name="Gruppe 2">
              <a:extLst>
                <a:ext uri="{FF2B5EF4-FFF2-40B4-BE49-F238E27FC236}">
                  <a16:creationId xmlns:a16="http://schemas.microsoft.com/office/drawing/2014/main" id="{00000000-0008-0000-0100-000003000000}"/>
                </a:ext>
              </a:extLst>
            </xdr:cNvPr>
            <xdr:cNvGrpSpPr/>
          </xdr:nvGrpSpPr>
          <xdr:grpSpPr>
            <a:xfrm>
              <a:off x="5788226" y="54943"/>
              <a:ext cx="1352553" cy="308901"/>
              <a:chOff x="3037649" y="712168"/>
              <a:chExt cx="1562103" cy="308901"/>
            </a:xfrm>
          </xdr:grpSpPr>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3037649" y="712168"/>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5169102</xdr:colOff>
          <xdr:row>0</xdr:row>
          <xdr:rowOff>66676</xdr:rowOff>
        </xdr:from>
        <xdr:to>
          <xdr:col>1</xdr:col>
          <xdr:colOff>6686550</xdr:colOff>
          <xdr:row>0</xdr:row>
          <xdr:rowOff>504825</xdr:rowOff>
        </xdr:to>
        <xdr:grpSp>
          <xdr:nvGrpSpPr>
            <xdr:cNvPr id="2" name="Gruppe 1">
              <a:extLst>
                <a:ext uri="{FF2B5EF4-FFF2-40B4-BE49-F238E27FC236}">
                  <a16:creationId xmlns:a16="http://schemas.microsoft.com/office/drawing/2014/main" id="{00000000-0008-0000-0200-000002000000}"/>
                </a:ext>
              </a:extLst>
            </xdr:cNvPr>
            <xdr:cNvGrpSpPr/>
          </xdr:nvGrpSpPr>
          <xdr:grpSpPr>
            <a:xfrm>
              <a:off x="5797752" y="66676"/>
              <a:ext cx="1517448" cy="438149"/>
              <a:chOff x="3215497" y="744346"/>
              <a:chExt cx="1562104" cy="307008"/>
            </a:xfrm>
          </xdr:grpSpPr>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3215497" y="744346"/>
                <a:ext cx="1562104"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3283848" y="787803"/>
                <a:ext cx="453125"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3954029"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8733333</xdr:colOff>
      <xdr:row>39</xdr:row>
      <xdr:rowOff>218694</xdr:rowOff>
    </xdr:to>
    <xdr:pic>
      <xdr:nvPicPr>
        <xdr:cNvPr id="14" name="Billed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stretch>
          <a:fillRect/>
        </a:stretch>
      </xdr:blipFill>
      <xdr:spPr>
        <a:xfrm>
          <a:off x="609600" y="5676900"/>
          <a:ext cx="8733333" cy="3047619"/>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4886325</xdr:colOff>
          <xdr:row>0</xdr:row>
          <xdr:rowOff>112093</xdr:rowOff>
        </xdr:from>
        <xdr:to>
          <xdr:col>1</xdr:col>
          <xdr:colOff>6600825</xdr:colOff>
          <xdr:row>0</xdr:row>
          <xdr:rowOff>457200</xdr:rowOff>
        </xdr:to>
        <xdr:grpSp>
          <xdr:nvGrpSpPr>
            <xdr:cNvPr id="2" name="Gruppe 1">
              <a:extLst>
                <a:ext uri="{FF2B5EF4-FFF2-40B4-BE49-F238E27FC236}">
                  <a16:creationId xmlns:a16="http://schemas.microsoft.com/office/drawing/2014/main" id="{00000000-0008-0000-0400-000002000000}"/>
                </a:ext>
              </a:extLst>
            </xdr:cNvPr>
            <xdr:cNvGrpSpPr/>
          </xdr:nvGrpSpPr>
          <xdr:grpSpPr>
            <a:xfrm>
              <a:off x="5495925" y="112093"/>
              <a:ext cx="1714500" cy="345107"/>
              <a:chOff x="3092656" y="731222"/>
              <a:chExt cx="1562102" cy="307008"/>
            </a:xfrm>
          </xdr:grpSpPr>
          <xdr:sp macro="" textlink="">
            <xdr:nvSpPr>
              <xdr:cNvPr id="9217" name="Group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3092656" y="731222"/>
                <a:ext cx="1562102"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twoCellAnchor editAs="oneCell">
    <xdr:from>
      <xdr:col>1</xdr:col>
      <xdr:colOff>28575</xdr:colOff>
      <xdr:row>12</xdr:row>
      <xdr:rowOff>180975</xdr:rowOff>
    </xdr:from>
    <xdr:to>
      <xdr:col>1</xdr:col>
      <xdr:colOff>8619051</xdr:colOff>
      <xdr:row>20</xdr:row>
      <xdr:rowOff>142689</xdr:rowOff>
    </xdr:to>
    <xdr:pic>
      <xdr:nvPicPr>
        <xdr:cNvPr id="6" name="Billed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638175" y="3467100"/>
          <a:ext cx="8590476" cy="1485714"/>
        </a:xfrm>
        <a:prstGeom prst="rect">
          <a:avLst/>
        </a:prstGeom>
      </xdr:spPr>
    </xdr:pic>
    <xdr:clientData/>
  </xdr:twoCellAnchor>
  <xdr:twoCellAnchor editAs="oneCell">
    <xdr:from>
      <xdr:col>1</xdr:col>
      <xdr:colOff>190500</xdr:colOff>
      <xdr:row>46</xdr:row>
      <xdr:rowOff>104775</xdr:rowOff>
    </xdr:from>
    <xdr:to>
      <xdr:col>1</xdr:col>
      <xdr:colOff>8591550</xdr:colOff>
      <xdr:row>65</xdr:row>
      <xdr:rowOff>95250</xdr:rowOff>
    </xdr:to>
    <xdr:pic>
      <xdr:nvPicPr>
        <xdr:cNvPr id="7" name="Billede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3"/>
        <a:stretch>
          <a:fillRect/>
        </a:stretch>
      </xdr:blipFill>
      <xdr:spPr>
        <a:xfrm>
          <a:off x="800100" y="5267325"/>
          <a:ext cx="8401050" cy="3657600"/>
        </a:xfrm>
        <a:prstGeom prst="rect">
          <a:avLst/>
        </a:prstGeom>
      </xdr:spPr>
    </xdr:pic>
    <xdr:clientData/>
  </xdr:twoCellAnchor>
  <xdr:twoCellAnchor>
    <xdr:from>
      <xdr:col>1</xdr:col>
      <xdr:colOff>7242021</xdr:colOff>
      <xdr:row>49</xdr:row>
      <xdr:rowOff>80030</xdr:rowOff>
    </xdr:from>
    <xdr:to>
      <xdr:col>1</xdr:col>
      <xdr:colOff>7679957</xdr:colOff>
      <xdr:row>54</xdr:row>
      <xdr:rowOff>104311</xdr:rowOff>
    </xdr:to>
    <xdr:sp macro="" textlink="">
      <xdr:nvSpPr>
        <xdr:cNvPr id="8" name="Højrepil 7">
          <a:extLst>
            <a:ext uri="{FF2B5EF4-FFF2-40B4-BE49-F238E27FC236}">
              <a16:creationId xmlns:a16="http://schemas.microsoft.com/office/drawing/2014/main" id="{00000000-0008-0000-0400-000008000000}"/>
            </a:ext>
          </a:extLst>
        </xdr:cNvPr>
        <xdr:cNvSpPr/>
      </xdr:nvSpPr>
      <xdr:spPr>
        <a:xfrm rot="8010354">
          <a:off x="7558386" y="10917440"/>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152400</xdr:colOff>
      <xdr:row>71</xdr:row>
      <xdr:rowOff>190499</xdr:rowOff>
    </xdr:from>
    <xdr:to>
      <xdr:col>1</xdr:col>
      <xdr:colOff>8763000</xdr:colOff>
      <xdr:row>97</xdr:row>
      <xdr:rowOff>76200</xdr:rowOff>
    </xdr:to>
    <xdr:pic>
      <xdr:nvPicPr>
        <xdr:cNvPr id="9" name="Billede 8">
          <a:extLst>
            <a:ext uri="{FF2B5EF4-FFF2-40B4-BE49-F238E27FC236}">
              <a16:creationId xmlns:a16="http://schemas.microsoft.com/office/drawing/2014/main" id="{00000000-0008-0000-0400-000009000000}"/>
            </a:ext>
          </a:extLst>
        </xdr:cNvPr>
        <xdr:cNvPicPr/>
      </xdr:nvPicPr>
      <xdr:blipFill rotWithShape="1">
        <a:blip xmlns:r="http://schemas.openxmlformats.org/officeDocument/2006/relationships" r:embed="rId4"/>
        <a:srcRect l="24218" t="9445" r="23125" b="18607"/>
        <a:stretch/>
      </xdr:blipFill>
      <xdr:spPr bwMode="auto">
        <a:xfrm>
          <a:off x="762000" y="10201274"/>
          <a:ext cx="8610600" cy="4838701"/>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5044420</xdr:colOff>
      <xdr:row>82</xdr:row>
      <xdr:rowOff>140124</xdr:rowOff>
    </xdr:from>
    <xdr:to>
      <xdr:col>1</xdr:col>
      <xdr:colOff>5467485</xdr:colOff>
      <xdr:row>87</xdr:row>
      <xdr:rowOff>158517</xdr:rowOff>
    </xdr:to>
    <xdr:sp macro="" textlink="">
      <xdr:nvSpPr>
        <xdr:cNvPr id="10" name="Højrepil 9">
          <a:extLst>
            <a:ext uri="{FF2B5EF4-FFF2-40B4-BE49-F238E27FC236}">
              <a16:creationId xmlns:a16="http://schemas.microsoft.com/office/drawing/2014/main" id="{00000000-0008-0000-0400-00000A000000}"/>
            </a:ext>
          </a:extLst>
        </xdr:cNvPr>
        <xdr:cNvSpPr/>
      </xdr:nvSpPr>
      <xdr:spPr>
        <a:xfrm rot="8010354">
          <a:off x="5380106" y="12520313"/>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8206718</xdr:colOff>
      <xdr:row>89</xdr:row>
      <xdr:rowOff>6775</xdr:rowOff>
    </xdr:from>
    <xdr:to>
      <xdr:col>1</xdr:col>
      <xdr:colOff>8629783</xdr:colOff>
      <xdr:row>94</xdr:row>
      <xdr:rowOff>25168</xdr:rowOff>
    </xdr:to>
    <xdr:sp macro="" textlink="">
      <xdr:nvSpPr>
        <xdr:cNvPr id="11" name="Højrepil 10">
          <a:extLst>
            <a:ext uri="{FF2B5EF4-FFF2-40B4-BE49-F238E27FC236}">
              <a16:creationId xmlns:a16="http://schemas.microsoft.com/office/drawing/2014/main" id="{00000000-0008-0000-0400-00000B000000}"/>
            </a:ext>
          </a:extLst>
        </xdr:cNvPr>
        <xdr:cNvSpPr/>
      </xdr:nvSpPr>
      <xdr:spPr>
        <a:xfrm rot="8010354">
          <a:off x="8542404" y="13720464"/>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219074</xdr:colOff>
      <xdr:row>101</xdr:row>
      <xdr:rowOff>76199</xdr:rowOff>
    </xdr:from>
    <xdr:to>
      <xdr:col>1</xdr:col>
      <xdr:colOff>8686799</xdr:colOff>
      <xdr:row>129</xdr:row>
      <xdr:rowOff>9524</xdr:rowOff>
    </xdr:to>
    <xdr:pic>
      <xdr:nvPicPr>
        <xdr:cNvPr id="12" name="Billede 11">
          <a:extLst>
            <a:ext uri="{FF2B5EF4-FFF2-40B4-BE49-F238E27FC236}">
              <a16:creationId xmlns:a16="http://schemas.microsoft.com/office/drawing/2014/main" id="{00000000-0008-0000-0400-00000C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1339" t="10131" r="13228" b="10553"/>
        <a:stretch/>
      </xdr:blipFill>
      <xdr:spPr bwMode="auto">
        <a:xfrm>
          <a:off x="828674" y="15801974"/>
          <a:ext cx="8467725" cy="526732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7044668</xdr:colOff>
      <xdr:row>115</xdr:row>
      <xdr:rowOff>187750</xdr:rowOff>
    </xdr:from>
    <xdr:to>
      <xdr:col>1</xdr:col>
      <xdr:colOff>7467733</xdr:colOff>
      <xdr:row>121</xdr:row>
      <xdr:rowOff>15643</xdr:rowOff>
    </xdr:to>
    <xdr:sp macro="" textlink="">
      <xdr:nvSpPr>
        <xdr:cNvPr id="13" name="Højrepil 12">
          <a:extLst>
            <a:ext uri="{FF2B5EF4-FFF2-40B4-BE49-F238E27FC236}">
              <a16:creationId xmlns:a16="http://schemas.microsoft.com/office/drawing/2014/main" id="{00000000-0008-0000-0400-00000D000000}"/>
            </a:ext>
          </a:extLst>
        </xdr:cNvPr>
        <xdr:cNvSpPr/>
      </xdr:nvSpPr>
      <xdr:spPr>
        <a:xfrm rot="8010354">
          <a:off x="7380354" y="18854439"/>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123824</xdr:colOff>
      <xdr:row>141</xdr:row>
      <xdr:rowOff>85725</xdr:rowOff>
    </xdr:from>
    <xdr:to>
      <xdr:col>1</xdr:col>
      <xdr:colOff>8610599</xdr:colOff>
      <xdr:row>175</xdr:row>
      <xdr:rowOff>130781</xdr:rowOff>
    </xdr:to>
    <xdr:pic>
      <xdr:nvPicPr>
        <xdr:cNvPr id="4" name="Billed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6"/>
        <a:stretch>
          <a:fillRect/>
        </a:stretch>
      </xdr:blipFill>
      <xdr:spPr>
        <a:xfrm>
          <a:off x="733424" y="22526625"/>
          <a:ext cx="8486775" cy="6522056"/>
        </a:xfrm>
        <a:prstGeom prst="rect">
          <a:avLst/>
        </a:prstGeom>
      </xdr:spPr>
    </xdr:pic>
    <xdr:clientData/>
  </xdr:twoCellAnchor>
  <xdr:twoCellAnchor editAs="oneCell">
    <xdr:from>
      <xdr:col>1</xdr:col>
      <xdr:colOff>104775</xdr:colOff>
      <xdr:row>180</xdr:row>
      <xdr:rowOff>123825</xdr:rowOff>
    </xdr:from>
    <xdr:to>
      <xdr:col>1</xdr:col>
      <xdr:colOff>8890053</xdr:colOff>
      <xdr:row>209</xdr:row>
      <xdr:rowOff>9525</xdr:rowOff>
    </xdr:to>
    <xdr:pic>
      <xdr:nvPicPr>
        <xdr:cNvPr id="5" name="Billed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7"/>
        <a:stretch>
          <a:fillRect/>
        </a:stretch>
      </xdr:blipFill>
      <xdr:spPr>
        <a:xfrm>
          <a:off x="714375" y="30051375"/>
          <a:ext cx="8785278" cy="5410200"/>
        </a:xfrm>
        <a:prstGeom prst="rect">
          <a:avLst/>
        </a:prstGeom>
      </xdr:spPr>
    </xdr:pic>
    <xdr:clientData/>
  </xdr:twoCellAnchor>
  <xdr:twoCellAnchor editAs="oneCell">
    <xdr:from>
      <xdr:col>1</xdr:col>
      <xdr:colOff>914400</xdr:colOff>
      <xdr:row>132</xdr:row>
      <xdr:rowOff>85725</xdr:rowOff>
    </xdr:from>
    <xdr:to>
      <xdr:col>1</xdr:col>
      <xdr:colOff>7034530</xdr:colOff>
      <xdr:row>135</xdr:row>
      <xdr:rowOff>53340</xdr:rowOff>
    </xdr:to>
    <xdr:pic>
      <xdr:nvPicPr>
        <xdr:cNvPr id="18" name="Billede 17">
          <a:extLst>
            <a:ext uri="{FF2B5EF4-FFF2-40B4-BE49-F238E27FC236}">
              <a16:creationId xmlns:a16="http://schemas.microsoft.com/office/drawing/2014/main" id="{00000000-0008-0000-0400-000012000000}"/>
            </a:ext>
          </a:extLst>
        </xdr:cNvPr>
        <xdr:cNvPicPr/>
      </xdr:nvPicPr>
      <xdr:blipFill>
        <a:blip xmlns:r="http://schemas.openxmlformats.org/officeDocument/2006/relationships" r:embed="rId8"/>
        <a:stretch>
          <a:fillRect/>
        </a:stretch>
      </xdr:blipFill>
      <xdr:spPr>
        <a:xfrm>
          <a:off x="1524000" y="27470100"/>
          <a:ext cx="6120130" cy="539115"/>
        </a:xfrm>
        <a:prstGeom prst="rect">
          <a:avLst/>
        </a:prstGeom>
      </xdr:spPr>
    </xdr:pic>
    <xdr:clientData/>
  </xdr:twoCellAnchor>
  <xdr:twoCellAnchor>
    <xdr:from>
      <xdr:col>1</xdr:col>
      <xdr:colOff>7048970</xdr:colOff>
      <xdr:row>130</xdr:row>
      <xdr:rowOff>142562</xdr:rowOff>
    </xdr:from>
    <xdr:to>
      <xdr:col>1</xdr:col>
      <xdr:colOff>7841519</xdr:colOff>
      <xdr:row>132</xdr:row>
      <xdr:rowOff>175102</xdr:rowOff>
    </xdr:to>
    <xdr:sp macro="" textlink="">
      <xdr:nvSpPr>
        <xdr:cNvPr id="19" name="Højrepil 18">
          <a:extLst>
            <a:ext uri="{FF2B5EF4-FFF2-40B4-BE49-F238E27FC236}">
              <a16:creationId xmlns:a16="http://schemas.microsoft.com/office/drawing/2014/main" id="{00000000-0008-0000-0400-000013000000}"/>
            </a:ext>
          </a:extLst>
        </xdr:cNvPr>
        <xdr:cNvSpPr/>
      </xdr:nvSpPr>
      <xdr:spPr>
        <a:xfrm rot="8648160">
          <a:off x="7658570" y="27145937"/>
          <a:ext cx="792549"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6022819</xdr:colOff>
      <xdr:row>26</xdr:row>
      <xdr:rowOff>146707</xdr:rowOff>
    </xdr:from>
    <xdr:to>
      <xdr:col>1</xdr:col>
      <xdr:colOff>6460755</xdr:colOff>
      <xdr:row>31</xdr:row>
      <xdr:rowOff>56688</xdr:rowOff>
    </xdr:to>
    <xdr:sp macro="" textlink="">
      <xdr:nvSpPr>
        <xdr:cNvPr id="20" name="Højrepil 19">
          <a:extLst>
            <a:ext uri="{FF2B5EF4-FFF2-40B4-BE49-F238E27FC236}">
              <a16:creationId xmlns:a16="http://schemas.microsoft.com/office/drawing/2014/main" id="{00000000-0008-0000-0400-000014000000}"/>
            </a:ext>
          </a:extLst>
        </xdr:cNvPr>
        <xdr:cNvSpPr/>
      </xdr:nvSpPr>
      <xdr:spPr>
        <a:xfrm rot="8010354">
          <a:off x="6339184" y="5926342"/>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5838825</xdr:colOff>
          <xdr:row>0</xdr:row>
          <xdr:rowOff>83518</xdr:rowOff>
        </xdr:from>
        <xdr:to>
          <xdr:col>1</xdr:col>
          <xdr:colOff>7886700</xdr:colOff>
          <xdr:row>0</xdr:row>
          <xdr:rowOff>466725</xdr:rowOff>
        </xdr:to>
        <xdr:grpSp>
          <xdr:nvGrpSpPr>
            <xdr:cNvPr id="2" name="Gruppe 1">
              <a:extLst>
                <a:ext uri="{FF2B5EF4-FFF2-40B4-BE49-F238E27FC236}">
                  <a16:creationId xmlns:a16="http://schemas.microsoft.com/office/drawing/2014/main" id="{00000000-0008-0000-0500-000002000000}"/>
                </a:ext>
              </a:extLst>
            </xdr:cNvPr>
            <xdr:cNvGrpSpPr/>
          </xdr:nvGrpSpPr>
          <xdr:grpSpPr>
            <a:xfrm>
              <a:off x="6448425" y="83518"/>
              <a:ext cx="2047875" cy="383207"/>
              <a:chOff x="3092650" y="731237"/>
              <a:chExt cx="1562103" cy="307008"/>
            </a:xfrm>
          </xdr:grpSpPr>
          <xdr:sp macro="" textlink="">
            <xdr:nvSpPr>
              <xdr:cNvPr id="10241" name="Group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092650" y="731237"/>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trlProp" Target="../ctrlProps/ctrlProp12.xml"/><Relationship Id="rId2" Type="http://schemas.openxmlformats.org/officeDocument/2006/relationships/printerSettings" Target="../printerSettings/printerSettings4.bin"/><Relationship Id="rId1" Type="http://schemas.openxmlformats.org/officeDocument/2006/relationships/hyperlink" Target="http://www.dst.dk/regn" TargetMode="Externa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5.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F28"/>
  <sheetViews>
    <sheetView showGridLines="0" tabSelected="1" workbookViewId="0">
      <selection activeCell="C1" sqref="C1:E1048576"/>
    </sheetView>
  </sheetViews>
  <sheetFormatPr defaultColWidth="9.140625" defaultRowHeight="15" outlineLevelCol="1" x14ac:dyDescent="0.25"/>
  <cols>
    <col min="1" max="1" width="9.140625" style="2"/>
    <col min="2" max="2" width="125.5703125" style="2" customWidth="1"/>
    <col min="3" max="3" width="118.7109375" style="2" hidden="1" customWidth="1" outlineLevel="1"/>
    <col min="4" max="4" width="97.28515625" style="2" hidden="1" customWidth="1" outlineLevel="1"/>
    <col min="5" max="5" width="9.140625" style="7" hidden="1" customWidth="1" outlineLevel="1"/>
    <col min="6" max="6" width="9.140625" style="8" collapsed="1"/>
    <col min="7" max="16384" width="9.140625" style="2"/>
  </cols>
  <sheetData>
    <row r="1" spans="1:5" ht="38.25" customHeight="1" thickBot="1" x14ac:dyDescent="0.5">
      <c r="A1" s="99" t="str">
        <f ca="1">OFFSET($C1,0,E1-1)</f>
        <v xml:space="preserve">Business accounts statistics </v>
      </c>
      <c r="B1" s="12"/>
      <c r="C1" s="2" t="s">
        <v>358</v>
      </c>
      <c r="D1" s="78" t="s">
        <v>476</v>
      </c>
      <c r="E1" s="7">
        <v>2</v>
      </c>
    </row>
    <row r="2" spans="1:5" ht="60.75" customHeight="1" x14ac:dyDescent="0.25">
      <c r="A2" s="98"/>
      <c r="B2" s="200" t="str">
        <f ca="1">OFFSET($C2,0,$E$1-1)</f>
        <v>You can report the mandatory Business accounts statistics to Statistics Denmark in XBRL format via our homepage. 
This is a guide on how to create and upload an XBRL file.</v>
      </c>
      <c r="C2" s="199" t="s">
        <v>615</v>
      </c>
      <c r="D2" s="91" t="s">
        <v>616</v>
      </c>
      <c r="E2" s="2"/>
    </row>
    <row r="3" spans="1:5" ht="24" customHeight="1" x14ac:dyDescent="0.25">
      <c r="A3" s="98"/>
      <c r="B3" s="202" t="str">
        <f ca="1">OFFSET($C3,0,$E$1-1)</f>
        <v>Please read the ¨Start - Guide¨ thoroughly.</v>
      </c>
      <c r="C3" s="199" t="s">
        <v>335</v>
      </c>
      <c r="D3" s="2" t="s">
        <v>477</v>
      </c>
      <c r="E3" s="2"/>
    </row>
    <row r="4" spans="1:5" ht="9" customHeight="1" x14ac:dyDescent="0.25">
      <c r="A4" s="98"/>
      <c r="B4" s="200"/>
      <c r="C4" s="199"/>
      <c r="E4" s="2"/>
    </row>
    <row r="5" spans="1:5" x14ac:dyDescent="0.25">
      <c r="B5" s="100" t="str">
        <f t="shared" ref="B5:B10" ca="1" si="0">OFFSET($C5,0,$E$1-1)</f>
        <v xml:space="preserve">Business accounts statistics </v>
      </c>
      <c r="C5" s="97" t="s">
        <v>358</v>
      </c>
      <c r="D5" s="78" t="s">
        <v>476</v>
      </c>
    </row>
    <row r="6" spans="1:5" ht="37.5" customHeight="1" x14ac:dyDescent="0.25">
      <c r="A6" s="98"/>
      <c r="B6" s="200" t="str">
        <f t="shared" ca="1" si="0"/>
        <v>The "Regnskabsstatistik" worksheet contains the reporting form.  
All of the gray cells must be filled in for the report to be valid.</v>
      </c>
      <c r="C6" s="199" t="s">
        <v>336</v>
      </c>
      <c r="D6" s="200" t="s">
        <v>478</v>
      </c>
    </row>
    <row r="7" spans="1:5" ht="15.75" customHeight="1" x14ac:dyDescent="0.25">
      <c r="A7" s="98"/>
      <c r="B7" s="102" t="str">
        <f t="shared" ca="1" si="0"/>
        <v>If you have no income/expense to report under an item, please type a "0" in the cell.</v>
      </c>
      <c r="C7" s="96" t="s">
        <v>337</v>
      </c>
      <c r="D7" s="102" t="s">
        <v>491</v>
      </c>
    </row>
    <row r="8" spans="1:5" ht="16.5" customHeight="1" x14ac:dyDescent="0.25">
      <c r="A8" s="98"/>
      <c r="B8" s="102" t="str">
        <f t="shared" ca="1" si="0"/>
        <v>All amounts must be written in whole 1.000 and must not contain any decimals.</v>
      </c>
      <c r="C8" s="96" t="s">
        <v>482</v>
      </c>
      <c r="D8" s="102" t="s">
        <v>479</v>
      </c>
    </row>
    <row r="9" spans="1:5" ht="42" customHeight="1" x14ac:dyDescent="0.25">
      <c r="A9" s="98"/>
      <c r="B9" s="102" t="str">
        <f t="shared" ca="1" si="0"/>
        <v xml:space="preserve">• Only items no. 8, 19, 24-27 and item no. 55 may comtain a negative sign.  </v>
      </c>
      <c r="C9" s="96" t="s">
        <v>613</v>
      </c>
      <c r="D9" s="96" t="s">
        <v>480</v>
      </c>
    </row>
    <row r="10" spans="1:5" ht="48" customHeight="1" x14ac:dyDescent="0.25">
      <c r="A10" s="98"/>
      <c r="B10" s="200" t="str">
        <f t="shared" ca="1" si="0"/>
        <v xml:space="preserve">• Some validations have been built into the cells. If a cell turns red, it is due to either incorrect signs or decimals in the cell. 
Therefore, please dounle-check numbers you have entered. </v>
      </c>
      <c r="C10" s="199" t="s">
        <v>614</v>
      </c>
      <c r="D10" s="199" t="s">
        <v>481</v>
      </c>
    </row>
    <row r="11" spans="1:5" ht="6" customHeight="1" x14ac:dyDescent="0.25">
      <c r="A11" s="98"/>
      <c r="B11"/>
      <c r="C11" s="96"/>
      <c r="E11" s="2"/>
    </row>
    <row r="12" spans="1:5" ht="18" customHeight="1" x14ac:dyDescent="0.25">
      <c r="A12" s="98"/>
      <c r="B12" s="100" t="str">
        <f t="shared" ref="B12:B18" ca="1" si="1">OFFSET($C12,0,$E$1-1)</f>
        <v>This Excel contain the following worksheets:</v>
      </c>
      <c r="C12" s="96" t="s">
        <v>353</v>
      </c>
      <c r="D12" s="2" t="s">
        <v>339</v>
      </c>
      <c r="E12" s="2"/>
    </row>
    <row r="13" spans="1:5" x14ac:dyDescent="0.25">
      <c r="B13" s="200" t="str">
        <f t="shared" ca="1" si="1"/>
        <v xml:space="preserve">1. ¨Start-guide¨: Here you will find a cover page with an overview and general guidence regarding Business accounts statistics. </v>
      </c>
      <c r="C13" s="96" t="s">
        <v>483</v>
      </c>
      <c r="D13" s="96" t="s">
        <v>484</v>
      </c>
    </row>
    <row r="14" spans="1:5" ht="40.5" customHeight="1" x14ac:dyDescent="0.25">
      <c r="B14" s="200" t="str">
        <f t="shared" ca="1" si="1"/>
        <v>2. ¨Regnskabsstatistik¨: This is where you enter the data. 
• If you copy and paste numbers from a different source, make sure to remove any formatting.</v>
      </c>
      <c r="C14" s="209" t="s">
        <v>485</v>
      </c>
      <c r="D14" s="91" t="s">
        <v>486</v>
      </c>
    </row>
    <row r="15" spans="1:5" ht="45" x14ac:dyDescent="0.25">
      <c r="B15" s="200" t="str">
        <f t="shared" ca="1" si="1"/>
        <v>3. ¨REGN Information¨: In this worksheet you can find more detailed overview of the individual items we request for the Business accounts statistics. 
- If you are in doubt about an item, you can often find an answer here.</v>
      </c>
      <c r="C15" s="209" t="s">
        <v>487</v>
      </c>
      <c r="D15" s="91" t="s">
        <v>488</v>
      </c>
    </row>
    <row r="16" spans="1:5" ht="31.5" customHeight="1" x14ac:dyDescent="0.25">
      <c r="B16" s="200" t="str">
        <f t="shared" ca="1" si="1"/>
        <v xml:space="preserve">4. ¨XBRL¨: This worksheet contains the actual XBRL-code. This is where you find and export the completed XBRL code, which can be used to submit the report to the Business accounts statistics.  </v>
      </c>
      <c r="C16" s="209" t="s">
        <v>489</v>
      </c>
      <c r="D16" s="91" t="s">
        <v>492</v>
      </c>
    </row>
    <row r="17" spans="2:4" ht="72.75" customHeight="1" x14ac:dyDescent="0.25">
      <c r="B17" s="200" t="str">
        <f t="shared" ca="1" si="1"/>
        <v xml:space="preserve">5. ¨XBRL upload¨: This worksheet contains instructions on how to create and save an XBRL file (from the "XBRL" worksheet), as well as how to subseqently submit to the Business accounts statistics using an XBRL file.
</v>
      </c>
      <c r="C17" s="209" t="s">
        <v>490</v>
      </c>
      <c r="D17" s="91" t="s">
        <v>493</v>
      </c>
    </row>
    <row r="18" spans="2:4" x14ac:dyDescent="0.25">
      <c r="B18" s="210" t="str">
        <f t="shared" ca="1" si="1"/>
        <v>6. ¨FAQ¨: Q&amp;A</v>
      </c>
      <c r="C18" s="2" t="s">
        <v>355</v>
      </c>
      <c r="D18" s="2" t="s">
        <v>355</v>
      </c>
    </row>
    <row r="19" spans="2:4" x14ac:dyDescent="0.25">
      <c r="B19"/>
      <c r="C19"/>
    </row>
    <row r="20" spans="2:4" ht="18.75" x14ac:dyDescent="0.3">
      <c r="B20" s="155"/>
    </row>
    <row r="21" spans="2:4" x14ac:dyDescent="0.25">
      <c r="C21" s="96"/>
    </row>
    <row r="22" spans="2:4" x14ac:dyDescent="0.25">
      <c r="B22"/>
      <c r="C22" s="96"/>
    </row>
    <row r="23" spans="2:4" x14ac:dyDescent="0.25">
      <c r="B23"/>
    </row>
    <row r="24" spans="2:4" x14ac:dyDescent="0.25">
      <c r="B24"/>
      <c r="C24" s="96"/>
      <c r="D24" s="101"/>
    </row>
    <row r="25" spans="2:4" x14ac:dyDescent="0.25">
      <c r="B25"/>
      <c r="C25" s="96"/>
    </row>
    <row r="26" spans="2:4" x14ac:dyDescent="0.25">
      <c r="B26"/>
    </row>
    <row r="27" spans="2:4" x14ac:dyDescent="0.25">
      <c r="B27"/>
    </row>
    <row r="28" spans="2:4" x14ac:dyDescent="0.25">
      <c r="B28"/>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Group Box 11">
              <controlPr defaultSize="0" autoFill="0" autoPict="0">
                <anchor moveWithCells="1">
                  <from>
                    <xdr:col>1</xdr:col>
                    <xdr:colOff>4857750</xdr:colOff>
                    <xdr:row>0</xdr:row>
                    <xdr:rowOff>114300</xdr:rowOff>
                  </from>
                  <to>
                    <xdr:col>1</xdr:col>
                    <xdr:colOff>6534150</xdr:colOff>
                    <xdr:row>0</xdr:row>
                    <xdr:rowOff>428625</xdr:rowOff>
                  </to>
                </anchor>
              </controlPr>
            </control>
          </mc:Choice>
        </mc:AlternateContent>
        <mc:AlternateContent xmlns:mc="http://schemas.openxmlformats.org/markup-compatibility/2006">
          <mc:Choice Requires="x14">
            <control shapeId="3084" r:id="rId5" name="Option Button 12">
              <controlPr defaultSize="0" autoFill="0" autoLine="0" autoPict="0">
                <anchor moveWithCells="1">
                  <from>
                    <xdr:col>1</xdr:col>
                    <xdr:colOff>5057775</xdr:colOff>
                    <xdr:row>0</xdr:row>
                    <xdr:rowOff>171450</xdr:rowOff>
                  </from>
                  <to>
                    <xdr:col>1</xdr:col>
                    <xdr:colOff>5543550</xdr:colOff>
                    <xdr:row>0</xdr:row>
                    <xdr:rowOff>409575</xdr:rowOff>
                  </to>
                </anchor>
              </controlPr>
            </control>
          </mc:Choice>
        </mc:AlternateContent>
        <mc:AlternateContent xmlns:mc="http://schemas.openxmlformats.org/markup-compatibility/2006">
          <mc:Choice Requires="x14">
            <control shapeId="3085" r:id="rId6" name="Option Button 13">
              <controlPr defaultSize="0" autoFill="0" autoLine="0" autoPict="0">
                <anchor moveWithCells="1">
                  <from>
                    <xdr:col>1</xdr:col>
                    <xdr:colOff>5781675</xdr:colOff>
                    <xdr:row>0</xdr:row>
                    <xdr:rowOff>171450</xdr:rowOff>
                  </from>
                  <to>
                    <xdr:col>1</xdr:col>
                    <xdr:colOff>6286500</xdr:colOff>
                    <xdr:row>0</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AY151"/>
  <sheetViews>
    <sheetView showGridLines="0" zoomScale="85" zoomScaleNormal="85" workbookViewId="0">
      <pane xSplit="2" ySplit="1" topLeftCell="F2" activePane="bottomRight" state="frozen"/>
      <selection pane="topRight" activeCell="C1" sqref="C1"/>
      <selection pane="bottomLeft" activeCell="A2" sqref="A2"/>
      <selection pane="bottomRight" activeCell="B47" sqref="B47"/>
    </sheetView>
  </sheetViews>
  <sheetFormatPr defaultColWidth="9.140625" defaultRowHeight="15" outlineLevelCol="1" x14ac:dyDescent="0.25"/>
  <cols>
    <col min="1" max="1" width="8.5703125" style="2" customWidth="1"/>
    <col min="2" max="2" width="128" style="2" customWidth="1"/>
    <col min="3" max="3" width="125.28515625" style="2" hidden="1" customWidth="1" outlineLevel="1"/>
    <col min="4" max="4" width="118.42578125" style="60" hidden="1" customWidth="1" outlineLevel="1"/>
    <col min="5" max="5" width="9.5703125" style="7" hidden="1" customWidth="1" outlineLevel="1"/>
    <col min="6" max="6" width="11.7109375" style="8" customWidth="1" collapsed="1"/>
    <col min="7" max="7" width="57.5703125" style="2" customWidth="1"/>
    <col min="8" max="25" width="9.140625" style="2" customWidth="1"/>
    <col min="26" max="26" width="7.5703125" style="2" customWidth="1"/>
    <col min="27" max="27" width="21" style="2" hidden="1" customWidth="1"/>
    <col min="28" max="28" width="18.42578125" style="2" hidden="1" customWidth="1"/>
    <col min="29" max="29" width="9.140625" style="2" customWidth="1"/>
    <col min="30" max="16384" width="9.140625" style="2"/>
  </cols>
  <sheetData>
    <row r="1" spans="1:7" ht="33" customHeight="1" thickBot="1" x14ac:dyDescent="0.5">
      <c r="A1" s="25" t="str">
        <f ca="1">OFFSET($C1,0,form_lang-1)</f>
        <v>Business accounts statistics 2025</v>
      </c>
      <c r="B1" s="1"/>
      <c r="C1" s="1" t="s">
        <v>620</v>
      </c>
      <c r="D1" s="158" t="s">
        <v>619</v>
      </c>
      <c r="E1" s="1">
        <v>2</v>
      </c>
      <c r="F1" s="6"/>
    </row>
    <row r="2" spans="1:7" ht="16.5" thickTop="1" x14ac:dyDescent="0.25">
      <c r="A2" s="19"/>
      <c r="B2" s="26" t="str">
        <f ca="1">OFFSET($C2,0,form_lang-1)</f>
        <v>Company CVR-no.:</v>
      </c>
      <c r="C2" s="26" t="s">
        <v>559</v>
      </c>
      <c r="D2" s="159" t="s">
        <v>558</v>
      </c>
      <c r="E2" s="19"/>
      <c r="F2" s="252">
        <v>17150413</v>
      </c>
    </row>
    <row r="3" spans="1:7" ht="15.75" thickBot="1" x14ac:dyDescent="0.3">
      <c r="A3" s="3"/>
      <c r="B3" s="63" t="str">
        <f ca="1">OFFSET($C3,0,form_lang-1)</f>
        <v>Company name:</v>
      </c>
      <c r="C3" s="63" t="s">
        <v>560</v>
      </c>
      <c r="D3" s="160" t="s">
        <v>557</v>
      </c>
      <c r="E3" s="22" t="s">
        <v>53</v>
      </c>
      <c r="F3" s="235" t="s">
        <v>282</v>
      </c>
    </row>
    <row r="4" spans="1:7" ht="8.1" customHeight="1" x14ac:dyDescent="0.25">
      <c r="E4" s="50" t="s">
        <v>53</v>
      </c>
      <c r="F4" s="217"/>
    </row>
    <row r="5" spans="1:7" ht="20.100000000000001" customHeight="1" x14ac:dyDescent="0.25">
      <c r="A5" s="38" t="str">
        <f ca="1">OFFSET($C5,0,form_lang-1)</f>
        <v>Financial year and currency</v>
      </c>
      <c r="B5" s="39"/>
      <c r="C5" s="39" t="s">
        <v>19</v>
      </c>
      <c r="D5" s="161" t="s">
        <v>44</v>
      </c>
      <c r="E5" s="51" t="s">
        <v>53</v>
      </c>
      <c r="F5" s="236" t="s">
        <v>80</v>
      </c>
    </row>
    <row r="6" spans="1:7" ht="37.5" customHeight="1" x14ac:dyDescent="0.25">
      <c r="B6" s="27" t="str">
        <f ca="1">OFFSET($C6,0,form_lang-1)</f>
        <v>The data provided relates to the financial year: from YYYY-MM-DD  and to YYYY-MM-DD.</v>
      </c>
      <c r="C6" s="79" t="s">
        <v>562</v>
      </c>
      <c r="D6" s="61" t="s">
        <v>556</v>
      </c>
      <c r="E6" s="50" t="s">
        <v>53</v>
      </c>
      <c r="F6" s="42" t="s">
        <v>617</v>
      </c>
      <c r="G6" s="256" t="s">
        <v>618</v>
      </c>
    </row>
    <row r="7" spans="1:7" ht="8.1" customHeight="1" x14ac:dyDescent="0.25">
      <c r="E7" s="50" t="s">
        <v>53</v>
      </c>
      <c r="F7" s="217"/>
    </row>
    <row r="8" spans="1:7" x14ac:dyDescent="0.25">
      <c r="B8" s="27" t="str">
        <f ca="1">OFFSET($C8,0,form_lang-1)</f>
        <v>Specify the currency used to report:</v>
      </c>
      <c r="C8" s="27" t="s">
        <v>70</v>
      </c>
      <c r="D8" s="61" t="s">
        <v>554</v>
      </c>
      <c r="E8" s="50" t="s">
        <v>53</v>
      </c>
      <c r="F8" s="237" t="s">
        <v>292</v>
      </c>
    </row>
    <row r="9" spans="1:7" ht="6.75" customHeight="1" thickBot="1" x14ac:dyDescent="0.3">
      <c r="E9" s="50" t="s">
        <v>53</v>
      </c>
      <c r="F9" s="238"/>
    </row>
    <row r="10" spans="1:7" ht="21.95" customHeight="1" x14ac:dyDescent="0.35">
      <c r="A10" s="16" t="str">
        <f ca="1">OFFSET($C10,0,form_lang-1)</f>
        <v>Profit and loss statement</v>
      </c>
      <c r="B10" s="13"/>
      <c r="C10" s="13" t="s">
        <v>0</v>
      </c>
      <c r="D10" s="134" t="s">
        <v>45</v>
      </c>
      <c r="E10" s="52" t="s">
        <v>53</v>
      </c>
      <c r="F10" s="239" t="str">
        <f>IF(form_lang=1,"I alt for","In total for")</f>
        <v>In total for</v>
      </c>
    </row>
    <row r="11" spans="1:7" ht="15.75" thickBot="1" x14ac:dyDescent="0.3">
      <c r="A11" s="12"/>
      <c r="B11" s="214" t="str">
        <f ca="1">OFFSET($C11,0,form_lang-1)</f>
        <v xml:space="preserve">The items are further explained in "REGN Information". </v>
      </c>
      <c r="C11" t="s">
        <v>561</v>
      </c>
      <c r="D11" s="143" t="s">
        <v>507</v>
      </c>
      <c r="E11" s="24" t="s">
        <v>53</v>
      </c>
      <c r="F11" s="240" t="str">
        <f>IF(form_lang=1,"eget CVR-nr.","own CVR-no.")</f>
        <v>own CVR-no.</v>
      </c>
    </row>
    <row r="12" spans="1:7" ht="6.75" customHeight="1" x14ac:dyDescent="0.25">
      <c r="B12" s="8"/>
      <c r="C12" s="8"/>
      <c r="D12" s="111"/>
      <c r="E12" s="50" t="s">
        <v>53</v>
      </c>
      <c r="F12" s="217"/>
    </row>
    <row r="13" spans="1:7" ht="54.95" customHeight="1" x14ac:dyDescent="0.25">
      <c r="B13" s="103" t="str">
        <f ca="1">OFFSET($C13,0,form_lang-1)</f>
        <v>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v>
      </c>
      <c r="C13" s="151" t="s">
        <v>359</v>
      </c>
      <c r="D13" s="123" t="s">
        <v>360</v>
      </c>
      <c r="E13" s="50" t="s">
        <v>53</v>
      </c>
      <c r="F13" s="217"/>
    </row>
    <row r="14" spans="1:7" ht="6.75" customHeight="1" x14ac:dyDescent="0.25">
      <c r="A14" s="34"/>
      <c r="B14" s="34"/>
      <c r="E14" s="215" t="s">
        <v>53</v>
      </c>
      <c r="F14" s="217"/>
    </row>
    <row r="15" spans="1:7" ht="21.95" customHeight="1" x14ac:dyDescent="0.25">
      <c r="A15" s="40" t="str">
        <f ca="1">OFFSET($C15,0,form_lang-1)</f>
        <v>Ordinary non-financial items</v>
      </c>
      <c r="B15" s="41"/>
      <c r="C15" s="41" t="s">
        <v>24</v>
      </c>
      <c r="D15" s="135" t="s">
        <v>46</v>
      </c>
      <c r="E15" s="53" t="s">
        <v>53</v>
      </c>
      <c r="F15" s="241" t="str">
        <f>"1.000 "&amp;F$8</f>
        <v>1.000 DKK</v>
      </c>
    </row>
    <row r="16" spans="1:7" ht="15" customHeight="1" x14ac:dyDescent="0.25">
      <c r="A16" s="107">
        <v>1</v>
      </c>
      <c r="B16" s="62" t="str">
        <f t="shared" ref="B16:B34" ca="1" si="0">OFFSET($C16,0,form_lang-1)</f>
        <v>Revenue (excluding discounts, VAT and excise duties)</v>
      </c>
      <c r="C16" s="27" t="s">
        <v>32</v>
      </c>
      <c r="D16" s="61" t="s">
        <v>361</v>
      </c>
      <c r="E16" s="28">
        <v>1</v>
      </c>
      <c r="F16" s="218">
        <v>0</v>
      </c>
      <c r="G16" s="255" t="str">
        <f t="shared" ref="G16:G24" si="1">IF(F16=0," ",IF(F16&lt;0,"Fjern negativt fortegn/Remove the negative sign"," "))</f>
        <v xml:space="preserve"> </v>
      </c>
    </row>
    <row r="17" spans="1:7" ht="17.25" customHeight="1" x14ac:dyDescent="0.25">
      <c r="A17" s="104">
        <v>2</v>
      </c>
      <c r="B17" s="105" t="str">
        <f t="shared" ca="1" si="0"/>
        <v>Work performed for own account and capitalised as fixed asset</v>
      </c>
      <c r="C17" s="106" t="s">
        <v>297</v>
      </c>
      <c r="D17" s="44" t="s">
        <v>349</v>
      </c>
      <c r="E17" s="29">
        <v>2</v>
      </c>
      <c r="F17" s="218">
        <v>0</v>
      </c>
      <c r="G17" s="255" t="str">
        <f t="shared" si="1"/>
        <v xml:space="preserve"> </v>
      </c>
    </row>
    <row r="18" spans="1:7" ht="33" customHeight="1" x14ac:dyDescent="0.25">
      <c r="A18" s="104">
        <v>3</v>
      </c>
      <c r="B18" s="59" t="str">
        <f t="shared" ca="1" si="0"/>
        <v>Other operating income
• Income not related to the primary operating business.</v>
      </c>
      <c r="C18" s="45" t="s">
        <v>553</v>
      </c>
      <c r="D18" s="106" t="s">
        <v>555</v>
      </c>
      <c r="E18" s="29">
        <v>3</v>
      </c>
      <c r="F18" s="218">
        <v>0</v>
      </c>
      <c r="G18" s="255" t="str">
        <f t="shared" si="1"/>
        <v xml:space="preserve"> </v>
      </c>
    </row>
    <row r="19" spans="1:7" x14ac:dyDescent="0.25">
      <c r="A19" s="104">
        <v>4</v>
      </c>
      <c r="B19" s="106" t="str">
        <f t="shared" ca="1" si="0"/>
        <v>Purchases of goods (materials)</v>
      </c>
      <c r="C19" s="45" t="s">
        <v>351</v>
      </c>
      <c r="D19" s="44" t="s">
        <v>365</v>
      </c>
      <c r="E19" s="29">
        <v>4</v>
      </c>
      <c r="F19" s="218">
        <v>0</v>
      </c>
      <c r="G19" s="255" t="str">
        <f t="shared" si="1"/>
        <v xml:space="preserve"> </v>
      </c>
    </row>
    <row r="20" spans="1:7" ht="31.5" customHeight="1" x14ac:dyDescent="0.25">
      <c r="A20" s="104">
        <v>5</v>
      </c>
      <c r="B20" s="59" t="str">
        <f t="shared" ca="1" si="0"/>
        <v>Cost of subcontractors and other work done by others (by non-employees)
• Purchase of work performed by others in connection with the primary operating business (contract work).</v>
      </c>
      <c r="C20" s="45" t="s">
        <v>494</v>
      </c>
      <c r="D20" s="106" t="s">
        <v>495</v>
      </c>
      <c r="E20" s="29">
        <v>5</v>
      </c>
      <c r="F20" s="218">
        <v>0</v>
      </c>
      <c r="G20" s="255" t="str">
        <f t="shared" si="1"/>
        <v xml:space="preserve"> </v>
      </c>
    </row>
    <row r="21" spans="1:7" ht="35.25" customHeight="1" x14ac:dyDescent="0.25">
      <c r="A21" s="104">
        <v>6</v>
      </c>
      <c r="B21" s="106" t="str">
        <f t="shared" ca="1" si="0"/>
        <v>Rent paid (excl. heating bill)
• Includes expenses only related to tenancy.</v>
      </c>
      <c r="C21" s="45" t="s">
        <v>552</v>
      </c>
      <c r="D21" s="106" t="s">
        <v>496</v>
      </c>
      <c r="E21" s="29">
        <v>6</v>
      </c>
      <c r="F21" s="218">
        <v>0</v>
      </c>
      <c r="G21" s="255" t="str">
        <f t="shared" si="1"/>
        <v xml:space="preserve"> </v>
      </c>
    </row>
    <row r="22" spans="1:7" ht="31.5" customHeight="1" x14ac:dyDescent="0.25">
      <c r="A22" s="104">
        <v>7</v>
      </c>
      <c r="B22" s="59" t="str">
        <f t="shared" ca="1" si="0"/>
        <v>Small/minor equipment and fixtures costs, not capitalised 
• Acquisition costs that are fully expensed through the income statement in the year of purchase, i.e. immediately amortised.</v>
      </c>
      <c r="C22" s="106" t="s">
        <v>551</v>
      </c>
      <c r="D22" s="106" t="s">
        <v>497</v>
      </c>
      <c r="E22" s="29">
        <v>7</v>
      </c>
      <c r="F22" s="218">
        <v>0</v>
      </c>
      <c r="G22" s="255" t="str">
        <f t="shared" si="1"/>
        <v xml:space="preserve"> </v>
      </c>
    </row>
    <row r="23" spans="1:7" ht="18" customHeight="1" x14ac:dyDescent="0.25">
      <c r="A23" s="104">
        <v>8</v>
      </c>
      <c r="B23" s="106" t="str">
        <f t="shared" ca="1" si="0"/>
        <v>Payments for temporary workers provided from another enterprise (e.g. temp agencies)</v>
      </c>
      <c r="C23" s="30" t="s">
        <v>55</v>
      </c>
      <c r="D23" s="44" t="s">
        <v>343</v>
      </c>
      <c r="E23" s="29">
        <v>8</v>
      </c>
      <c r="F23" s="218">
        <v>0</v>
      </c>
      <c r="G23" s="255" t="str">
        <f t="shared" si="1"/>
        <v xml:space="preserve"> </v>
      </c>
    </row>
    <row r="24" spans="1:7" ht="18.75" customHeight="1" x14ac:dyDescent="0.25">
      <c r="A24" s="109">
        <v>9</v>
      </c>
      <c r="B24" s="167" t="str">
        <f t="shared" ca="1" si="0"/>
        <v>Payments for long-term rental and operational leasing of goods</v>
      </c>
      <c r="C24" s="33" t="s">
        <v>56</v>
      </c>
      <c r="D24" s="36" t="s">
        <v>48</v>
      </c>
      <c r="E24" s="32">
        <v>9</v>
      </c>
      <c r="F24" s="218">
        <v>0</v>
      </c>
      <c r="G24" s="255" t="str">
        <f t="shared" si="1"/>
        <v xml:space="preserve"> </v>
      </c>
    </row>
    <row r="25" spans="1:7" ht="16.5" customHeight="1" x14ac:dyDescent="0.25">
      <c r="A25" s="109">
        <v>10</v>
      </c>
      <c r="B25" s="167" t="str">
        <f t="shared" ca="1" si="0"/>
        <v>Ordinary write-offs in respect to debtors (+/-)</v>
      </c>
      <c r="C25" s="33" t="s">
        <v>290</v>
      </c>
      <c r="D25" s="36" t="s">
        <v>344</v>
      </c>
      <c r="E25" s="32">
        <v>10</v>
      </c>
      <c r="F25" s="218">
        <v>0</v>
      </c>
      <c r="G25" s="2" t="str">
        <f>IF(F25=0," ",IF(F25&lt;0,"Negativt fortegn anvendes kun hvis denne post er en indtægt/Only use a negative sign if this item is an income"," "))</f>
        <v xml:space="preserve"> </v>
      </c>
    </row>
    <row r="26" spans="1:7" ht="38.25" customHeight="1" x14ac:dyDescent="0.25">
      <c r="A26" s="109">
        <v>11</v>
      </c>
      <c r="B26" s="114" t="str">
        <f t="shared" ca="1" si="0"/>
        <v xml:space="preserve">Other external costs (excluding items of secondary nature)
• Vehicle expenses, repairs, maintenance, royalties, licences, training, work clothes, office supplies, telephone, insurance etc. and services such as accountants and lawyers. </v>
      </c>
      <c r="C26" s="167" t="s">
        <v>298</v>
      </c>
      <c r="D26" s="167" t="s">
        <v>498</v>
      </c>
      <c r="E26" s="32">
        <v>11</v>
      </c>
      <c r="F26" s="218">
        <v>0</v>
      </c>
      <c r="G26" s="255" t="str">
        <f>IF(F26=0,"Denne omkostning må ikke være 0/This expense cannot be 0",IF(F26&lt;0,"Fjern negativt fortegn/Remove the negative sign"," "))</f>
        <v>Denne omkostning må ikke være 0/This expense cannot be 0</v>
      </c>
    </row>
    <row r="27" spans="1:7" ht="32.25" customHeight="1" x14ac:dyDescent="0.25">
      <c r="A27" s="109">
        <v>12</v>
      </c>
      <c r="B27" s="167" t="str">
        <f ca="1">OFFSET($C27,0,form_lang-1)</f>
        <v xml:space="preserve">Wages and salaries, total
• Reimbursements and re-invoiced wages are not deducted and are reported under item no. 3 as other operating income.
</v>
      </c>
      <c r="C27" s="167" t="s">
        <v>550</v>
      </c>
      <c r="D27" s="167" t="s">
        <v>499</v>
      </c>
      <c r="E27" s="32">
        <v>12</v>
      </c>
      <c r="F27" s="218">
        <v>0</v>
      </c>
      <c r="G27" s="255" t="str">
        <f t="shared" ref="G27:G33" si="2">IF(F27=0," ",IF(F27&lt;0,"Fjern negativt fortegn/Remove the negative sign"," "))</f>
        <v xml:space="preserve"> </v>
      </c>
    </row>
    <row r="28" spans="1:7" ht="16.5" customHeight="1" x14ac:dyDescent="0.25">
      <c r="A28" s="109">
        <v>13</v>
      </c>
      <c r="B28" s="167" t="str">
        <f t="shared" ca="1" si="0"/>
        <v>Pension costs, total</v>
      </c>
      <c r="C28" s="33" t="s">
        <v>57</v>
      </c>
      <c r="D28" s="36" t="s">
        <v>321</v>
      </c>
      <c r="E28" s="32">
        <v>13</v>
      </c>
      <c r="F28" s="218">
        <v>0</v>
      </c>
      <c r="G28" s="255" t="str">
        <f t="shared" si="2"/>
        <v xml:space="preserve"> </v>
      </c>
    </row>
    <row r="29" spans="1:7" ht="37.5" customHeight="1" x14ac:dyDescent="0.25">
      <c r="A29" s="109">
        <v>14</v>
      </c>
      <c r="B29" s="167" t="str">
        <f t="shared" ca="1" si="0"/>
        <v>Other social security costs
• The employers' contribution to ATP, AER, BST etc. and cost of employee insurance eg. health- and life insurances etc.</v>
      </c>
      <c r="C29" s="167" t="s">
        <v>563</v>
      </c>
      <c r="D29" s="167" t="s">
        <v>500</v>
      </c>
      <c r="E29" s="32">
        <v>14</v>
      </c>
      <c r="F29" s="218">
        <v>0</v>
      </c>
      <c r="G29" s="255" t="str">
        <f t="shared" si="2"/>
        <v xml:space="preserve"> </v>
      </c>
    </row>
    <row r="30" spans="1:7" ht="19.5" customHeight="1" x14ac:dyDescent="0.25">
      <c r="A30" s="109">
        <v>15</v>
      </c>
      <c r="B30" s="167" t="str">
        <f t="shared" ca="1" si="0"/>
        <v>Depreciation and amortisation of tangible and intangible fixed assets</v>
      </c>
      <c r="C30" s="33" t="s">
        <v>94</v>
      </c>
      <c r="D30" s="36" t="s">
        <v>328</v>
      </c>
      <c r="E30" s="32">
        <v>15</v>
      </c>
      <c r="F30" s="218">
        <v>0</v>
      </c>
      <c r="G30" s="255" t="str">
        <f t="shared" si="2"/>
        <v xml:space="preserve"> </v>
      </c>
    </row>
    <row r="31" spans="1:7" ht="20.25" customHeight="1" x14ac:dyDescent="0.25">
      <c r="A31" s="109">
        <v>16</v>
      </c>
      <c r="B31" s="167" t="str">
        <f t="shared" ca="1" si="0"/>
        <v>Impairment of tangible and intangible fixed assets</v>
      </c>
      <c r="C31" s="33" t="s">
        <v>95</v>
      </c>
      <c r="D31" s="36" t="s">
        <v>346</v>
      </c>
      <c r="E31" s="32">
        <v>16</v>
      </c>
      <c r="F31" s="218">
        <v>0</v>
      </c>
      <c r="G31" s="255" t="str">
        <f t="shared" si="2"/>
        <v xml:space="preserve"> </v>
      </c>
    </row>
    <row r="32" spans="1:7" ht="21" customHeight="1" x14ac:dyDescent="0.25">
      <c r="A32" s="104">
        <v>17</v>
      </c>
      <c r="B32" s="106" t="str">
        <f t="shared" ca="1" si="0"/>
        <v>Write downs of current assets (other than current financial assets)</v>
      </c>
      <c r="C32" s="30" t="s">
        <v>58</v>
      </c>
      <c r="D32" s="106" t="s">
        <v>501</v>
      </c>
      <c r="E32" s="29">
        <v>17</v>
      </c>
      <c r="F32" s="218">
        <v>0</v>
      </c>
      <c r="G32" s="255" t="str">
        <f t="shared" si="2"/>
        <v xml:space="preserve"> </v>
      </c>
    </row>
    <row r="33" spans="1:28" ht="33.75" customHeight="1" x14ac:dyDescent="0.25">
      <c r="A33" s="109">
        <v>18</v>
      </c>
      <c r="B33" s="167" t="str">
        <f t="shared" ca="1" si="0"/>
        <v>Other operating expenses
• Loss from sale of intangible and tangible fixed assets, compensation expenses, etc.</v>
      </c>
      <c r="C33" s="37" t="s">
        <v>299</v>
      </c>
      <c r="D33" s="167" t="s">
        <v>502</v>
      </c>
      <c r="E33" s="32">
        <v>18</v>
      </c>
      <c r="F33" s="218">
        <v>0</v>
      </c>
      <c r="G33" s="255" t="str">
        <f t="shared" si="2"/>
        <v xml:space="preserve"> </v>
      </c>
    </row>
    <row r="34" spans="1:28" s="4" customFormat="1" x14ac:dyDescent="0.25">
      <c r="A34" s="108">
        <v>19</v>
      </c>
      <c r="B34" s="136" t="str">
        <f t="shared" ca="1" si="0"/>
        <v>Profit or loss before financial items</v>
      </c>
      <c r="C34" s="10" t="s">
        <v>23</v>
      </c>
      <c r="D34" s="136" t="s">
        <v>64</v>
      </c>
      <c r="E34" s="9">
        <v>19</v>
      </c>
      <c r="F34" s="242">
        <v>0</v>
      </c>
      <c r="G34" s="255" t="str">
        <f>IF(AB35&gt;0,"Der er en differnce mellem pkt. 1-18 i forhold til pkt. 19. Tjek venligst tallene igen og ret evt. i pkt. 11./There is a discrepancy between items no. 1–18 and item no. 19. Please check the items again and correct item no. 11, if necessary. ",IF(AB35&lt;0,"Der er en differnce mellem pkt. 1-18 i forhold til pkt. 19. Tjek venligst tallene igen og ret evt. i pkt. 11./There is a discrepancy between items no. 1–18 and item no. 19. Please check the items again and correct item no. 11, if necessary."," "))</f>
        <v xml:space="preserve"> </v>
      </c>
    </row>
    <row r="35" spans="1:28" ht="21.95" customHeight="1" x14ac:dyDescent="0.25">
      <c r="A35" s="38" t="str">
        <f ca="1">OFFSET($C35,0,form_lang-1)</f>
        <v>Financial items</v>
      </c>
      <c r="B35" s="43"/>
      <c r="C35" s="43" t="s">
        <v>1</v>
      </c>
      <c r="D35" s="137" t="s">
        <v>50</v>
      </c>
      <c r="E35" s="51" t="s">
        <v>53</v>
      </c>
      <c r="F35" s="243" t="str">
        <f>"1.000 "&amp;F$8</f>
        <v>1.000 DKK</v>
      </c>
      <c r="AA35" s="2">
        <f>(F16+F17+F18)-(F19+F20+F21+F22+F23+F24+F25+F26+F27+F28+F29+F30+F31+F32+F33)</f>
        <v>0</v>
      </c>
      <c r="AB35" s="2">
        <f>(AA35-F34)</f>
        <v>0</v>
      </c>
    </row>
    <row r="36" spans="1:28" ht="51" customHeight="1" x14ac:dyDescent="0.25">
      <c r="A36" s="111">
        <v>20</v>
      </c>
      <c r="B36" s="93" t="str">
        <f ca="1">OFFSET($C36,0,form_lang-1)</f>
        <v>Income from equity investments and other dividends from financial assets
• Profits, dividends, royalties and revaluations (value adjustments). 
• Negative dividends or value adjustments (added to item no. 22, e.g. write-downs).</v>
      </c>
      <c r="C36" s="91" t="s">
        <v>549</v>
      </c>
      <c r="D36" s="93" t="s">
        <v>503</v>
      </c>
      <c r="E36" s="2">
        <v>20</v>
      </c>
      <c r="F36" s="218">
        <v>0</v>
      </c>
      <c r="G36" s="2" t="str">
        <f>IF(F36=0," ",IF(F36&lt;0,"Feltet må ikke være negativt. Negativt udbytte eller nedskrivninger af kapitalandele, skal placeres på pkt. 22./This item cannot be negative. Negative dividends or impairments of equity investments must be entered under item no. 22."," "))</f>
        <v xml:space="preserve"> </v>
      </c>
    </row>
    <row r="37" spans="1:28" ht="30.75" customHeight="1" x14ac:dyDescent="0.25">
      <c r="A37" s="109">
        <v>21</v>
      </c>
      <c r="B37" s="167" t="str">
        <f ca="1">OFFSET($C37,0,form_lang-1)</f>
        <v>Interest income and other income from financial fixed assets and current assets
• From receivables, bonds and other securities, as well as cash and cash equivalents.</v>
      </c>
      <c r="C37" s="37" t="s">
        <v>548</v>
      </c>
      <c r="D37" s="167" t="s">
        <v>504</v>
      </c>
      <c r="E37" s="33">
        <v>21</v>
      </c>
      <c r="F37" s="218">
        <v>0</v>
      </c>
      <c r="G37" s="2" t="str">
        <f>IF(F37=0," ",IF(F37&lt;0,"Feltet må ikke være negativt. Negative renteindtægter, skal placeres på pkt. 23./This item cannot be negative. Negative interest costs must be entered under item no. 23."," "))</f>
        <v xml:space="preserve"> </v>
      </c>
    </row>
    <row r="38" spans="1:28" ht="31.5" customHeight="1" x14ac:dyDescent="0.25">
      <c r="A38" s="109">
        <v>22</v>
      </c>
      <c r="B38" s="167" t="str">
        <f ca="1">OFFSET($C38,0,form_lang-1)</f>
        <v xml:space="preserve"> Impairment of financial fixed assets and current assets
• Impairment losses where the value of the asset is permanently assumed to be lower than the acquisition and cost price (e.g. negative dividends and negative value adjustments).</v>
      </c>
      <c r="C38" s="37" t="s">
        <v>547</v>
      </c>
      <c r="D38" s="167" t="s">
        <v>505</v>
      </c>
      <c r="E38" s="32">
        <v>22</v>
      </c>
      <c r="F38" s="218">
        <v>0</v>
      </c>
    </row>
    <row r="39" spans="1:28" ht="23.25" customHeight="1" x14ac:dyDescent="0.25">
      <c r="A39" s="109">
        <v>23</v>
      </c>
      <c r="B39" s="167" t="str">
        <f ca="1">OFFSET($C39,0,form_lang-1)</f>
        <v>Interest costs etc. of financial fixed assets and current assets</v>
      </c>
      <c r="C39" s="33" t="s">
        <v>25</v>
      </c>
      <c r="D39" s="167" t="s">
        <v>404</v>
      </c>
      <c r="E39" s="32">
        <v>23</v>
      </c>
      <c r="F39" s="218">
        <v>0</v>
      </c>
    </row>
    <row r="40" spans="1:28" s="4" customFormat="1" x14ac:dyDescent="0.25">
      <c r="A40" s="118">
        <v>24</v>
      </c>
      <c r="B40" s="136" t="str">
        <f ca="1">OFFSET($C40,0,form_lang-1)</f>
        <v>Profit or loss before tax (+/-)</v>
      </c>
      <c r="C40" s="10" t="s">
        <v>288</v>
      </c>
      <c r="D40" s="136" t="s">
        <v>289</v>
      </c>
      <c r="E40" s="9">
        <v>24</v>
      </c>
      <c r="F40" s="242">
        <v>0</v>
      </c>
      <c r="G40" s="255" t="str">
        <f>IF(AB40&gt;0,"Der er en difference mellem pkt. 19-23 i forhold til pkt. 24, tjek venligst tallene igen./There is a discrepancy between items no. 19–23 in correlation to item no. 24. Please check these items again.",IF(AB40&lt;0,"Der er en difference mellem pkt. 19-23 i forhold til pkt. 24, tjek venligst tallene igen./There is a discrepancy between items no. 19–23 in correlation to item no. 24. Please check these items again."," "))</f>
        <v xml:space="preserve"> </v>
      </c>
      <c r="AA40" s="4">
        <f>F34+F36+F37-F38-F39</f>
        <v>0</v>
      </c>
      <c r="AB40" s="4">
        <f>(AA40)-(F40)</f>
        <v>0</v>
      </c>
    </row>
    <row r="41" spans="1:28" ht="20.100000000000001" customHeight="1" x14ac:dyDescent="0.25">
      <c r="A41" s="38" t="str">
        <f ca="1">OFFSET($C41,0,form_lang-1)</f>
        <v>Taxes</v>
      </c>
      <c r="B41" s="34"/>
      <c r="C41" s="34" t="s">
        <v>2</v>
      </c>
      <c r="D41" s="138" t="s">
        <v>49</v>
      </c>
      <c r="E41" s="51" t="s">
        <v>53</v>
      </c>
      <c r="F41" s="244"/>
    </row>
    <row r="42" spans="1:28" ht="19.5" customHeight="1" x14ac:dyDescent="0.25">
      <c r="A42" s="112">
        <v>25</v>
      </c>
      <c r="B42" s="49" t="str">
        <f ca="1">OFFSET($C42,0,form_lang-1)</f>
        <v>Corporation tax etc. on ordinary profit/loss (+/-)</v>
      </c>
      <c r="C42" s="49" t="s">
        <v>69</v>
      </c>
      <c r="D42" s="139" t="s">
        <v>506</v>
      </c>
      <c r="E42" s="49">
        <v>25</v>
      </c>
      <c r="F42" s="218">
        <v>0</v>
      </c>
      <c r="G42" s="2" t="str">
        <f>IF(F42=0," ",IF(F42&lt;0,"Negativt fortegn anvendes hvis denne post er en indtægt./Only use a negative sign if this item is an income."," "))</f>
        <v xml:space="preserve"> </v>
      </c>
    </row>
    <row r="43" spans="1:28" ht="20.100000000000001" customHeight="1" x14ac:dyDescent="0.25">
      <c r="A43" s="38" t="str">
        <f ca="1">OFFSET($C43,0,form_lang-1)</f>
        <v>Profit or loss for the year</v>
      </c>
      <c r="B43" s="34"/>
      <c r="C43" s="34" t="s">
        <v>28</v>
      </c>
      <c r="D43" s="138" t="s">
        <v>65</v>
      </c>
      <c r="E43" s="51" t="s">
        <v>53</v>
      </c>
      <c r="F43" s="244"/>
    </row>
    <row r="44" spans="1:28" s="4" customFormat="1" ht="36.75" customHeight="1" thickBot="1" x14ac:dyDescent="0.3">
      <c r="A44" s="113">
        <v>26</v>
      </c>
      <c r="B44" s="203" t="str">
        <f ca="1">OFFSET($C44,0,form_lang-1)</f>
        <v>Profit or loss for the year (+/-)</v>
      </c>
      <c r="C44" s="203" t="s">
        <v>338</v>
      </c>
      <c r="D44" s="81" t="s">
        <v>287</v>
      </c>
      <c r="E44" s="48">
        <v>26</v>
      </c>
      <c r="F44" s="242">
        <v>0</v>
      </c>
      <c r="G44" s="255" t="str">
        <f>IF(AA44&gt;0,"Der er en differnce mellem pkt. 24-25 i forhold til pkt. 26, tjek venligst tallene igen./There is a discrepancy between items no. 24–25 in correlation to item no. 26. Please check these items again.",IF(AA44&lt;0,"Der er en differnce mellem pkt. 24-25 i forhold til pkt. 26, tjek venligst tallene igen./There is a discrepancy between items no. 24–25 in correlation to item no. 26. Please check these items again."," "))</f>
        <v xml:space="preserve"> </v>
      </c>
      <c r="AA44" s="4">
        <f>F44 -((F40)-(F42))</f>
        <v>0</v>
      </c>
    </row>
    <row r="45" spans="1:28" s="4" customFormat="1" ht="9.9499999999999993" customHeight="1" thickTop="1" x14ac:dyDescent="0.25">
      <c r="D45" s="140"/>
      <c r="E45" s="54" t="s">
        <v>53</v>
      </c>
      <c r="F45" s="245"/>
    </row>
    <row r="46" spans="1:28" ht="20.100000000000001" customHeight="1" x14ac:dyDescent="0.25">
      <c r="A46" s="38" t="str">
        <f ca="1">OFFSET($C46,0,form_lang-1)</f>
        <v>Appropriation of profit or treatment of loss</v>
      </c>
      <c r="B46" s="34"/>
      <c r="C46" s="34" t="s">
        <v>3</v>
      </c>
      <c r="D46" s="138" t="s">
        <v>51</v>
      </c>
      <c r="E46" s="51" t="s">
        <v>53</v>
      </c>
      <c r="F46" s="241" t="str">
        <f>"1.000 "&amp;F$8</f>
        <v>1.000 DKK</v>
      </c>
    </row>
    <row r="47" spans="1:28" ht="18" customHeight="1" x14ac:dyDescent="0.25">
      <c r="A47" s="107">
        <v>27</v>
      </c>
      <c r="B47" s="35" t="str">
        <f ca="1">OFFSET($C47,0,form_lang-1)</f>
        <v>Consolidation i.e. profit retained (+) or loss sustained (-)</v>
      </c>
      <c r="C47" s="35" t="s">
        <v>29</v>
      </c>
      <c r="D47" s="141" t="s">
        <v>639</v>
      </c>
      <c r="E47" s="27">
        <v>27</v>
      </c>
      <c r="F47" s="242">
        <v>0</v>
      </c>
      <c r="G47" s="255" t="str">
        <f>IF(AA47&gt;0,"Resultatanvendelse skal stemme overens med Årets resultat, tjek venligst pkt. 27 og 28 igen./Appropriation of profit or treatment of loss has to correlate to Profit or loss for the year. Please check items no. 27 and 28 again.",IF(AA47&lt;0,"Resultatanvendelse skal stemme overens med Årets resultat, tjek venligst pkt. 27 og 28 igen./Appropriation of profit or treatment of loss has to correlate to Profit or loss for the year. Please check items no. 27 and 28 again."," "))</f>
        <v xml:space="preserve"> </v>
      </c>
      <c r="AA47" s="2">
        <f>(F47+F48)-F44</f>
        <v>0</v>
      </c>
    </row>
    <row r="48" spans="1:28" ht="30" x14ac:dyDescent="0.25">
      <c r="A48" s="104">
        <v>28</v>
      </c>
      <c r="B48" s="59" t="str">
        <f ca="1">OFFSET($C48,0,form_lang-1)</f>
        <v>Dividends to shareholders and similar payments to owners, including extraordinary dividends</v>
      </c>
      <c r="C48" s="59" t="s">
        <v>546</v>
      </c>
      <c r="D48" s="59" t="s">
        <v>407</v>
      </c>
      <c r="E48" s="44">
        <v>28</v>
      </c>
      <c r="F48" s="242">
        <v>0</v>
      </c>
      <c r="G48" s="2" t="str">
        <f>IF(F48=0," ",IF(F48&lt;0,"Fjern negativt fortegn/Remove the negative sign"," "))</f>
        <v xml:space="preserve"> </v>
      </c>
    </row>
    <row r="49" spans="1:7" ht="6.75" customHeight="1" thickBot="1" x14ac:dyDescent="0.3">
      <c r="E49" s="50" t="s">
        <v>53</v>
      </c>
      <c r="F49" s="246"/>
    </row>
    <row r="50" spans="1:7" s="8" customFormat="1" ht="21.95" customHeight="1" x14ac:dyDescent="0.35">
      <c r="A50" s="17" t="str">
        <f ca="1">OFFSET($C50,0,form_lang-1)</f>
        <v>Balance sheet</v>
      </c>
      <c r="B50" s="14"/>
      <c r="C50" s="14" t="s">
        <v>4</v>
      </c>
      <c r="D50" s="142" t="s">
        <v>59</v>
      </c>
      <c r="E50" s="55" t="s">
        <v>53</v>
      </c>
      <c r="F50" s="239" t="str">
        <f>IF(form_lang=1,"I alt for","In total for")</f>
        <v>In total for</v>
      </c>
    </row>
    <row r="51" spans="1:7" ht="15.75" thickBot="1" x14ac:dyDescent="0.3">
      <c r="A51" s="12"/>
      <c r="B51" s="15"/>
      <c r="C51" s="15"/>
      <c r="D51" s="143" t="s">
        <v>53</v>
      </c>
      <c r="E51" s="24" t="s">
        <v>53</v>
      </c>
      <c r="F51" s="240" t="str">
        <f>IF(form_lang=1,"eget CVR-nr.","own CVR-no.")</f>
        <v>own CVR-no.</v>
      </c>
    </row>
    <row r="52" spans="1:7" ht="6.75" customHeight="1" x14ac:dyDescent="0.25">
      <c r="B52" s="8"/>
      <c r="C52" s="8"/>
      <c r="D52" s="111"/>
      <c r="E52" s="50" t="s">
        <v>53</v>
      </c>
      <c r="F52" s="217"/>
    </row>
    <row r="53" spans="1:7" ht="61.5" customHeight="1" x14ac:dyDescent="0.25">
      <c r="B53" s="103" t="str">
        <f ca="1">OFFSET($C53,0,form_lang-1)</f>
        <v>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v>
      </c>
      <c r="C53" s="151" t="s">
        <v>359</v>
      </c>
      <c r="D53" s="123" t="s">
        <v>360</v>
      </c>
      <c r="E53" s="50" t="s">
        <v>53</v>
      </c>
      <c r="F53" s="217"/>
    </row>
    <row r="54" spans="1:7" ht="6.75" customHeight="1" x14ac:dyDescent="0.25">
      <c r="E54" s="50" t="s">
        <v>53</v>
      </c>
      <c r="F54" s="217"/>
    </row>
    <row r="55" spans="1:7" s="4" customFormat="1" ht="9.9499999999999993" customHeight="1" x14ac:dyDescent="0.25">
      <c r="D55" s="140"/>
      <c r="E55" s="54" t="s">
        <v>53</v>
      </c>
      <c r="F55" s="245"/>
    </row>
    <row r="56" spans="1:7" ht="20.100000000000001" customHeight="1" x14ac:dyDescent="0.25">
      <c r="A56" s="38" t="str">
        <f ca="1">OFFSET($C56,0,form_lang-1)</f>
        <v>Liabilities</v>
      </c>
      <c r="B56" s="34"/>
      <c r="C56" s="34" t="s">
        <v>5</v>
      </c>
      <c r="D56" s="138" t="s">
        <v>61</v>
      </c>
      <c r="E56" s="51" t="s">
        <v>53</v>
      </c>
      <c r="F56" s="247" t="str">
        <f>"1.000 "&amp;F$8</f>
        <v>1.000 DKK</v>
      </c>
    </row>
    <row r="57" spans="1:7" ht="15.75" thickBot="1" x14ac:dyDescent="0.3">
      <c r="A57" s="175">
        <v>55</v>
      </c>
      <c r="B57" s="191" t="str">
        <f ca="1">OFFSET($C57,0,form_lang-1)</f>
        <v>Equity, at the end of the year (+/-)</v>
      </c>
      <c r="C57" s="2" t="s">
        <v>291</v>
      </c>
      <c r="D57" s="60" t="s">
        <v>408</v>
      </c>
      <c r="E57" s="2">
        <v>55</v>
      </c>
      <c r="F57" s="218">
        <v>0</v>
      </c>
    </row>
    <row r="58" spans="1:7" ht="8.1" customHeight="1" x14ac:dyDescent="0.25">
      <c r="B58" s="4"/>
      <c r="C58" s="21"/>
      <c r="D58" s="144"/>
      <c r="E58" s="47" t="s">
        <v>53</v>
      </c>
      <c r="F58" s="248"/>
    </row>
    <row r="59" spans="1:7" s="4" customFormat="1" ht="21.95" customHeight="1" thickBot="1" x14ac:dyDescent="0.3">
      <c r="A59" s="176">
        <v>61</v>
      </c>
      <c r="B59" s="190" t="str">
        <f ca="1">OFFSET($C59,0,form_lang-1)</f>
        <v>Equity and liabilities, total</v>
      </c>
      <c r="C59" s="48" t="s">
        <v>30</v>
      </c>
      <c r="D59" s="81" t="s">
        <v>90</v>
      </c>
      <c r="E59" s="48">
        <v>61</v>
      </c>
      <c r="F59" s="251">
        <v>0</v>
      </c>
      <c r="G59" s="255" t="str">
        <f>IF(F59&lt;0,"Passiver i alt kan ikke være negativt /Total Equity and liabilities, cannot be negative",IF(F59&lt;F57,"Passiver i alt kan ikke være mindre end Egenkapitalen/Equity and liabilities, total, cannot be lower than Equity, at the end of the year"," "))</f>
        <v xml:space="preserve"> </v>
      </c>
    </row>
    <row r="60" spans="1:7" s="4" customFormat="1" ht="9.9499999999999993" customHeight="1" thickTop="1" x14ac:dyDescent="0.25">
      <c r="D60" s="140"/>
      <c r="E60" s="54" t="s">
        <v>53</v>
      </c>
      <c r="F60" s="245"/>
    </row>
    <row r="61" spans="1:7" ht="6.75" customHeight="1" thickBot="1" x14ac:dyDescent="0.3">
      <c r="E61" s="50" t="s">
        <v>53</v>
      </c>
      <c r="F61" s="217"/>
    </row>
    <row r="62" spans="1:7" ht="21.95" customHeight="1" x14ac:dyDescent="0.35">
      <c r="A62" s="20" t="str">
        <f ca="1">OFFSET($C62,0,form_lang-1)</f>
        <v>Investments during the financial year</v>
      </c>
      <c r="B62" s="21"/>
      <c r="C62" s="21" t="s">
        <v>7</v>
      </c>
      <c r="D62" s="144" t="s">
        <v>66</v>
      </c>
      <c r="E62" s="56" t="s">
        <v>53</v>
      </c>
      <c r="F62" s="248" t="str">
        <f>IF(form_lang=1,"I alt for","In total for")</f>
        <v>In total for</v>
      </c>
    </row>
    <row r="63" spans="1:7" ht="15.75" thickBot="1" x14ac:dyDescent="0.3">
      <c r="A63" s="3"/>
      <c r="B63" s="208" t="str">
        <f ca="1">OFFSET($C63,0,form_lang-1)</f>
        <v xml:space="preserve">The items are further explained in "REGN Information". </v>
      </c>
      <c r="C63" t="s">
        <v>54</v>
      </c>
      <c r="D63" s="143" t="s">
        <v>507</v>
      </c>
      <c r="E63" s="22" t="s">
        <v>53</v>
      </c>
      <c r="F63" s="246" t="str">
        <f>IF(form_lang=1,"eget CVR-nr.","own CVR-no.")</f>
        <v>own CVR-no.</v>
      </c>
    </row>
    <row r="64" spans="1:7" ht="6.75" customHeight="1" x14ac:dyDescent="0.25">
      <c r="A64" s="23"/>
      <c r="B64" s="46"/>
      <c r="C64" s="46"/>
      <c r="D64" s="146"/>
      <c r="E64" s="47" t="s">
        <v>53</v>
      </c>
      <c r="F64" s="248"/>
    </row>
    <row r="65" spans="1:51" x14ac:dyDescent="0.25">
      <c r="B65" s="103" t="str">
        <f ca="1">OFFSET($C65,0,form_lang-1)</f>
        <v>Investments only include assets intended for the company's continuing ownership or use.</v>
      </c>
      <c r="C65" s="11" t="s">
        <v>6</v>
      </c>
      <c r="D65" s="123" t="s">
        <v>409</v>
      </c>
      <c r="E65" s="50" t="s">
        <v>53</v>
      </c>
      <c r="F65" s="217"/>
    </row>
    <row r="66" spans="1:51" ht="6.75" customHeight="1" x14ac:dyDescent="0.25">
      <c r="E66" s="50" t="s">
        <v>53</v>
      </c>
      <c r="F66" s="217"/>
    </row>
    <row r="67" spans="1:51" ht="20.100000000000001" customHeight="1" x14ac:dyDescent="0.25">
      <c r="A67" s="38" t="str">
        <f ca="1">OFFSET($C67,0,form_lang-1)</f>
        <v>Additions</v>
      </c>
      <c r="B67" s="216"/>
      <c r="C67" s="34" t="s">
        <v>8</v>
      </c>
      <c r="D67" s="138" t="s">
        <v>410</v>
      </c>
      <c r="E67" s="51" t="s">
        <v>53</v>
      </c>
      <c r="F67" s="247" t="str">
        <f>"1.000 "&amp;F$8</f>
        <v>1.000 DKK</v>
      </c>
    </row>
    <row r="68" spans="1:51" ht="6.75" customHeight="1" x14ac:dyDescent="0.25">
      <c r="E68" s="50" t="s">
        <v>53</v>
      </c>
      <c r="F68" s="249"/>
    </row>
    <row r="69" spans="1:51" ht="60" customHeight="1" x14ac:dyDescent="0.25">
      <c r="A69" s="92"/>
      <c r="B69" s="156" t="str">
        <f ca="1">OFFSET($C69,0,form_lang-1)</f>
        <v>State additions at cost value, i.e. the value before any accounting and financial adjustments (e.g. depreciation, capital losses and government subsidies).
Please note that you must only report additions for this financial year.
Do not include transfers to assets, when they are related to the completion of projects in progress.</v>
      </c>
      <c r="C69" s="207" t="s">
        <v>88</v>
      </c>
      <c r="D69" s="154" t="s">
        <v>411</v>
      </c>
      <c r="E69" s="89" t="s">
        <v>53</v>
      </c>
      <c r="F69" s="229"/>
    </row>
    <row r="70" spans="1:51" ht="12.75" customHeight="1" x14ac:dyDescent="0.25">
      <c r="E70" s="2"/>
      <c r="F70" s="228"/>
    </row>
    <row r="71" spans="1:51" ht="129" customHeight="1" x14ac:dyDescent="0.25">
      <c r="B71" s="103" t="str">
        <f ca="1">OFFSET($C71,0,form_lang-1)</f>
        <v>Include: 
• Capitalised costs for own production/manufacture of both tangible and intangible assets.
• The acquisition cost of lease assets, if the company has entered into new financial leasing contracts, during the reporting year (except for IFRS 16 leases).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v>
      </c>
      <c r="C71" s="120" t="s">
        <v>545</v>
      </c>
      <c r="D71" s="154" t="s">
        <v>413</v>
      </c>
      <c r="E71" s="50" t="s">
        <v>53</v>
      </c>
      <c r="F71" s="229"/>
    </row>
    <row r="72" spans="1:51" s="34" customFormat="1" ht="9" customHeight="1" x14ac:dyDescent="0.25">
      <c r="D72" s="138"/>
      <c r="F72" s="250"/>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ht="21" customHeight="1" x14ac:dyDescent="0.25">
      <c r="A73" s="92"/>
      <c r="B73" s="192" t="str">
        <f t="shared" ref="B73:B79" ca="1" si="3">OFFSET($C73,0,form_lang-1)</f>
        <v xml:space="preserve">Intangible fixed assets </v>
      </c>
      <c r="C73" s="88" t="s">
        <v>13</v>
      </c>
      <c r="D73" s="148" t="s">
        <v>347</v>
      </c>
      <c r="E73" s="89" t="s">
        <v>53</v>
      </c>
      <c r="F73" s="229"/>
    </row>
    <row r="74" spans="1:51" ht="30" x14ac:dyDescent="0.25">
      <c r="A74" s="117">
        <v>62</v>
      </c>
      <c r="B74" s="184" t="str">
        <f t="shared" ca="1" si="3"/>
        <v>Additions to completed development projects, at cost value
• Note that transfers from item no. 66, Intangible assets under development, are not an addition.</v>
      </c>
      <c r="C74" s="91" t="s">
        <v>544</v>
      </c>
      <c r="D74" s="93" t="s">
        <v>508</v>
      </c>
      <c r="E74" s="2">
        <v>62</v>
      </c>
      <c r="F74" s="224">
        <v>0</v>
      </c>
      <c r="G74" s="255" t="str">
        <f>IF(F74=0," ",IF(F74&lt;0,"Fjern negativt fortegn/Remove the negative sign"," "))</f>
        <v xml:space="preserve"> </v>
      </c>
    </row>
    <row r="75" spans="1:51" ht="32.25" customHeight="1" x14ac:dyDescent="0.25">
      <c r="A75" s="117">
        <v>63</v>
      </c>
      <c r="B75" s="115" t="str">
        <f t="shared" ca="1" si="3"/>
        <v>Additions to acquired licences, patents and similar rights, at cost value
• Note that transfers from item no. 66, Intangible assets under development, are not an addition.</v>
      </c>
      <c r="C75" s="33" t="s">
        <v>300</v>
      </c>
      <c r="D75" s="167" t="s">
        <v>509</v>
      </c>
      <c r="E75" s="33">
        <v>63</v>
      </c>
      <c r="F75" s="218">
        <v>0</v>
      </c>
      <c r="G75" s="255" t="str">
        <f>IF(F75=0," ",IF(F75&lt;0,"Fjern negativt fortegn/Remove the negative sign"," "))</f>
        <v xml:space="preserve"> </v>
      </c>
    </row>
    <row r="76" spans="1:51" ht="30" x14ac:dyDescent="0.25">
      <c r="A76" s="169">
        <v>64</v>
      </c>
      <c r="B76" s="185" t="str">
        <f t="shared" ca="1" si="3"/>
        <v>Additions to software, at cost value
• Note, that transfers from item no. 66, Intangible assets in progress, are not an addition.</v>
      </c>
      <c r="C76" s="37" t="s">
        <v>543</v>
      </c>
      <c r="D76" s="167" t="s">
        <v>510</v>
      </c>
      <c r="E76" s="33">
        <v>64</v>
      </c>
      <c r="F76" s="218">
        <v>0</v>
      </c>
      <c r="G76" s="255" t="str">
        <f>IF(F76=0," ",IF(F76&lt;0,"Fjern negativt fortegn/Remove the negative sign"," "))</f>
        <v xml:space="preserve"> </v>
      </c>
    </row>
    <row r="77" spans="1:51" ht="30" x14ac:dyDescent="0.25">
      <c r="A77" s="117">
        <v>65</v>
      </c>
      <c r="B77" s="115" t="str">
        <f t="shared" ca="1" si="3"/>
        <v>Additions to goodwill
• Note, that transfers from item no. 66, Intangible assets in progress, are not an addition.</v>
      </c>
      <c r="C77" s="45" t="s">
        <v>542</v>
      </c>
      <c r="D77" s="106" t="s">
        <v>511</v>
      </c>
      <c r="E77" s="30">
        <v>65</v>
      </c>
      <c r="F77" s="218">
        <v>0</v>
      </c>
      <c r="G77" s="255" t="str">
        <f>IF(F77=0," ",IF(F77&lt;0,"Fjern negativt fortegn/Remove the negative sign"," "))</f>
        <v xml:space="preserve"> </v>
      </c>
    </row>
    <row r="78" spans="1:51" ht="15.75" thickBot="1" x14ac:dyDescent="0.3">
      <c r="A78" s="179">
        <v>66</v>
      </c>
      <c r="B78" s="180" t="str">
        <f t="shared" ca="1" si="3"/>
        <v>Additions to intangible assets in progress</v>
      </c>
      <c r="C78" s="2" t="s">
        <v>301</v>
      </c>
      <c r="D78" s="60" t="s">
        <v>422</v>
      </c>
      <c r="E78" s="2">
        <v>66</v>
      </c>
      <c r="F78" s="220">
        <v>0</v>
      </c>
      <c r="G78" s="255" t="str">
        <f>IF(F78=0," ",IF(F78&lt;0,"Fjern negativt fortegn/Remove the negative sign"," "))</f>
        <v xml:space="preserve"> </v>
      </c>
      <c r="AB78" s="2">
        <f>(F74+F75+F76+F77+F78)-F79</f>
        <v>0</v>
      </c>
    </row>
    <row r="79" spans="1:51" s="4" customFormat="1" ht="36.75" customHeight="1" x14ac:dyDescent="0.25">
      <c r="A79" s="110">
        <v>67</v>
      </c>
      <c r="B79" s="126" t="str">
        <f t="shared" ca="1" si="3"/>
        <v>Intangible assets, total
(items no. 62+63+64+65+66)</v>
      </c>
      <c r="C79" s="80" t="s">
        <v>308</v>
      </c>
      <c r="D79" s="152" t="s">
        <v>512</v>
      </c>
      <c r="E79" s="9">
        <v>67</v>
      </c>
      <c r="F79" s="221">
        <f>F74+F75+F76+F77+F78</f>
        <v>0</v>
      </c>
      <c r="G79" s="255" t="str">
        <f>IF(AB78&gt;0,"Der er en difference mellem pkt. 62-66 og pkt. 67, tjek venligst tallene igen./There is a discrepancy between items no. 62–66 and item no. 67. Please check these items again. ",IF(AB78&lt;0,"Der er en difference mellem pkt. 62-66 og pkt. 67, tjek venligst tallene igen/There is a discrepancy between items no. 62–66 and item no. 67. Please check these items again.", " "))</f>
        <v xml:space="preserve"> </v>
      </c>
    </row>
    <row r="80" spans="1:51" ht="27" customHeight="1" x14ac:dyDescent="0.25">
      <c r="A80" s="116"/>
      <c r="B80" s="166" t="str">
        <f t="shared" ref="B80:B86" ca="1" si="4">OFFSET($C80,0,form_lang-1)</f>
        <v>Land and buildings</v>
      </c>
      <c r="C80" s="88" t="s">
        <v>62</v>
      </c>
      <c r="D80" s="148" t="s">
        <v>60</v>
      </c>
      <c r="E80" s="90" t="s">
        <v>53</v>
      </c>
      <c r="F80" s="229"/>
      <c r="G80" s="86"/>
    </row>
    <row r="81" spans="1:28" ht="33.75" customHeight="1" x14ac:dyDescent="0.25">
      <c r="A81" s="117">
        <v>68</v>
      </c>
      <c r="B81" s="115" t="str">
        <f t="shared" ca="1" si="4"/>
        <v xml:space="preserve">Additions to/Purchases of existing buildings (incl. land value)
• Note that transfers from item no. 77, Tangible assets in progress, are not an addition. </v>
      </c>
      <c r="C81" s="91" t="s">
        <v>541</v>
      </c>
      <c r="D81" s="93" t="s">
        <v>513</v>
      </c>
      <c r="E81" s="2">
        <v>68</v>
      </c>
      <c r="F81" s="224">
        <v>0</v>
      </c>
      <c r="G81" s="255" t="str">
        <f>IF(F81=0," ",IF(F81&lt;0,"Fjern negativt fortegn/Remove the negative sign"," "))</f>
        <v xml:space="preserve"> </v>
      </c>
    </row>
    <row r="82" spans="1:28" ht="31.5" customHeight="1" x14ac:dyDescent="0.25">
      <c r="A82" s="117">
        <v>69</v>
      </c>
      <c r="B82" s="115" t="str">
        <f t="shared" ca="1" si="4"/>
        <v xml:space="preserve">Additions to construction costs of new buildings (excl. land)
• Note that transfers from item no. 77, Tangible assets in progress, are not an addition. </v>
      </c>
      <c r="C82" s="37" t="s">
        <v>540</v>
      </c>
      <c r="D82" s="167" t="s">
        <v>514</v>
      </c>
      <c r="E82" s="33">
        <v>69</v>
      </c>
      <c r="F82" s="218">
        <v>0</v>
      </c>
      <c r="G82" s="255" t="str">
        <f>IF(F82=0," ",IF(F82&lt;0,"Fjern negativt fortegn/Remove the negative sign"," "))</f>
        <v xml:space="preserve"> </v>
      </c>
    </row>
    <row r="83" spans="1:28" ht="33.75" customHeight="1" x14ac:dyDescent="0.25">
      <c r="A83" s="169">
        <v>70</v>
      </c>
      <c r="B83" s="178" t="str">
        <f t="shared" ca="1" si="4"/>
        <v xml:space="preserve">Additions to/Purchases of undeveloped land
• Note that transfers from item no. 77, Tangible assets in progress, are not an addition. </v>
      </c>
      <c r="C83" s="37" t="s">
        <v>539</v>
      </c>
      <c r="D83" s="167" t="s">
        <v>515</v>
      </c>
      <c r="E83" s="33">
        <v>70</v>
      </c>
      <c r="F83" s="218">
        <v>0</v>
      </c>
      <c r="G83" s="255" t="str">
        <f>IF(F83=0," ",IF(F83&lt;0,"Fjern negativt fortegn/Remove the negative sign"," "))</f>
        <v xml:space="preserve"> </v>
      </c>
    </row>
    <row r="84" spans="1:28" ht="60" x14ac:dyDescent="0.25">
      <c r="A84" s="169">
        <v>71</v>
      </c>
      <c r="B84" s="178" t="str">
        <f t="shared" ca="1" si="4"/>
        <v xml:space="preserve">Additions to refurbishment of buildings, at cost value
Do not include: 
• Leasehold refurbishment costs (added to item no. 75).
• Note that transfers from item no. 77, Tangible assets in progress, are not an addition. </v>
      </c>
      <c r="C84" s="45" t="s">
        <v>538</v>
      </c>
      <c r="D84" s="106" t="s">
        <v>516</v>
      </c>
      <c r="E84" s="44">
        <v>71</v>
      </c>
      <c r="F84" s="218">
        <v>0</v>
      </c>
      <c r="G84" s="255" t="str">
        <f>IF(F84=0," ",IF(F84&lt;0,"Fjern negativt fortegn/Remove the negative sign"," "))</f>
        <v xml:space="preserve"> </v>
      </c>
    </row>
    <row r="85" spans="1:28" ht="34.5" customHeight="1" thickBot="1" x14ac:dyDescent="0.3">
      <c r="A85" s="179">
        <v>72</v>
      </c>
      <c r="B85" s="180" t="str">
        <f t="shared" ca="1" si="4"/>
        <v xml:space="preserve">Additions to roads, harbours, squares, etc., at cost value
• Note that transfers from item no. 77, Tangible assets in progress, are not an addition. </v>
      </c>
      <c r="C85" s="167" t="s">
        <v>537</v>
      </c>
      <c r="D85" s="167" t="s">
        <v>517</v>
      </c>
      <c r="E85" s="36">
        <v>72</v>
      </c>
      <c r="F85" s="225">
        <v>0</v>
      </c>
      <c r="G85" s="255" t="str">
        <f>IF(F85=0," ",IF(F85&lt;0,"Fjern negativt fortegn/Remove the negative sign"," "))</f>
        <v xml:space="preserve"> </v>
      </c>
    </row>
    <row r="86" spans="1:28" s="4" customFormat="1" ht="37.5" customHeight="1" x14ac:dyDescent="0.25">
      <c r="A86" s="110">
        <v>73</v>
      </c>
      <c r="B86" s="126" t="str">
        <f t="shared" ca="1" si="4"/>
        <v>Land and buildings, total
(items no. 68+69+70+71+72)</v>
      </c>
      <c r="C86" s="80" t="s">
        <v>309</v>
      </c>
      <c r="D86" s="152" t="s">
        <v>518</v>
      </c>
      <c r="E86" s="9">
        <v>73</v>
      </c>
      <c r="F86" s="221">
        <f>F81+F82+F83+F84+F85</f>
        <v>0</v>
      </c>
      <c r="G86" s="255" t="str">
        <f>IF(AB86&gt;0,"Der er en difference mellem pkt. 68-72 og pkt. 73, tjek venligst tallene igen./There is a discrepancy between items no. 68-72 and item no. 73. Please check these items again. ",IF(AB86&lt;0,"Der er en difference mellem pkt. 68-72 og pkt. 73, tjek venligst tallene igen./There is a discrepancy between items no. 68-72 and item no. 73. Please check these items again.", " "))</f>
        <v xml:space="preserve"> </v>
      </c>
      <c r="AB86" s="2">
        <f>(F81+F82+F83+F84+F85)-F86</f>
        <v>0</v>
      </c>
    </row>
    <row r="87" spans="1:28" ht="20.100000000000001" customHeight="1" x14ac:dyDescent="0.25">
      <c r="A87" s="116"/>
      <c r="B87" s="166" t="str">
        <f ca="1">OFFSET($C87,0,form_lang-1)</f>
        <v>Plant, machinery and equipment</v>
      </c>
      <c r="C87" s="88" t="s">
        <v>9</v>
      </c>
      <c r="D87" s="148" t="s">
        <v>91</v>
      </c>
      <c r="E87" s="90" t="s">
        <v>53</v>
      </c>
      <c r="F87" s="222"/>
      <c r="G87" s="86"/>
    </row>
    <row r="88" spans="1:28" ht="30" x14ac:dyDescent="0.25">
      <c r="A88" s="169">
        <v>74</v>
      </c>
      <c r="B88" s="178" t="str">
        <f ca="1">OFFSET($C88,0,form_lang-1)</f>
        <v xml:space="preserve">Additions to plant and machinery
• Note that transfers from item no. 77, Tangible assets in progress, are not an addition. </v>
      </c>
      <c r="C88" s="79" t="s">
        <v>303</v>
      </c>
      <c r="D88" s="62" t="s">
        <v>519</v>
      </c>
      <c r="E88" s="27">
        <v>74</v>
      </c>
      <c r="F88" s="224">
        <v>0</v>
      </c>
      <c r="G88" s="255" t="str">
        <f>IF(F88=0," ",IF(F88&lt;0,"Fjern negativt fortegn/Remove the negative sign"," "))</f>
        <v xml:space="preserve"> </v>
      </c>
    </row>
    <row r="89" spans="1:28" ht="45" x14ac:dyDescent="0.25">
      <c r="A89" s="117">
        <v>75</v>
      </c>
      <c r="B89" s="115" t="str">
        <f ca="1">OFFSET($C89,0,form_lang-1)</f>
        <v xml:space="preserve">Additions to other fixtures and fittings, tools and equipment, at cost value
Incl. leasehold improvements costs.
• Note that transfers from item no. 77, Tangible assets in progress, are not an addition. </v>
      </c>
      <c r="C89" s="91" t="s">
        <v>536</v>
      </c>
      <c r="D89" s="93" t="s">
        <v>520</v>
      </c>
      <c r="E89" s="2">
        <v>75</v>
      </c>
      <c r="F89" s="218">
        <v>0</v>
      </c>
      <c r="G89" s="255" t="str">
        <f>IF(F89=0," ",IF(F89&lt;0,"Fjern negativt fortegn/Remove the negative sign"," "))</f>
        <v xml:space="preserve"> </v>
      </c>
    </row>
    <row r="90" spans="1:28" s="4" customFormat="1" ht="30" x14ac:dyDescent="0.25">
      <c r="A90" s="110">
        <v>76</v>
      </c>
      <c r="B90" s="126" t="str">
        <f ca="1">OFFSET($C90,0,form_lang-1)</f>
        <v>Plant, machinery and equipment, total
(items no. 74+75)</v>
      </c>
      <c r="C90" s="80" t="s">
        <v>310</v>
      </c>
      <c r="D90" s="152" t="s">
        <v>521</v>
      </c>
      <c r="E90" s="9">
        <v>76</v>
      </c>
      <c r="F90" s="230">
        <f>F88+F89</f>
        <v>0</v>
      </c>
      <c r="G90" s="255" t="str">
        <f>IF(AB90&gt;0,"Der er en difference mellem pkt.74+75 og pkt. 76, tjek venligst tallene igen./There is a discrepancy between items no. 74+75 and item no. 76. Please check these items again. ",IF(AB90&lt;0,"Der er en difference mellem pkt. 74+75 og pkt. 76, tjek venligst tallene igen./There is a discrepancy between items no. 74+75 and item no. 76. Please check these items again.", " "))</f>
        <v xml:space="preserve"> </v>
      </c>
      <c r="AB90" s="4">
        <f>(F88+F89)-F90</f>
        <v>0</v>
      </c>
    </row>
    <row r="91" spans="1:28" ht="9.75" customHeight="1" x14ac:dyDescent="0.25">
      <c r="A91" s="111"/>
      <c r="B91" s="128"/>
      <c r="C91" s="92"/>
      <c r="D91" s="149"/>
      <c r="E91" s="50" t="s">
        <v>53</v>
      </c>
      <c r="F91" s="228"/>
      <c r="G91" s="86"/>
    </row>
    <row r="92" spans="1:28" ht="21.75" customHeight="1" x14ac:dyDescent="0.25">
      <c r="A92" s="111">
        <v>77</v>
      </c>
      <c r="B92" s="93" t="str">
        <f ca="1">OFFSET($C92,0,form_lang-1)</f>
        <v>Additions to tangible assets in progress and prepayments</v>
      </c>
      <c r="C92" s="62" t="s">
        <v>82</v>
      </c>
      <c r="D92" s="62" t="s">
        <v>435</v>
      </c>
      <c r="E92" s="61">
        <v>77</v>
      </c>
      <c r="F92" s="223">
        <v>0</v>
      </c>
      <c r="G92" s="255" t="str">
        <f>IF(F92=0," ",IF(F92&lt;0,"Fjern negativt fortegn/Remove the negative sign"," "))</f>
        <v xml:space="preserve"> </v>
      </c>
    </row>
    <row r="93" spans="1:28" ht="8.1" customHeight="1" thickBot="1" x14ac:dyDescent="0.3">
      <c r="A93" s="3"/>
      <c r="B93" s="121"/>
      <c r="E93" s="50" t="s">
        <v>53</v>
      </c>
      <c r="F93" s="231"/>
      <c r="G93" s="86"/>
    </row>
    <row r="94" spans="1:28" s="4" customFormat="1" ht="41.25" customHeight="1" thickBot="1" x14ac:dyDescent="0.3">
      <c r="A94" s="176">
        <v>78</v>
      </c>
      <c r="B94" s="172" t="str">
        <f ca="1">OFFSET($C94,0,form_lang-1)</f>
        <v>Additions, total
(items no. 67+73+76+77)</v>
      </c>
      <c r="C94" s="129" t="s">
        <v>311</v>
      </c>
      <c r="D94" s="129" t="s">
        <v>522</v>
      </c>
      <c r="E94" s="48">
        <v>78</v>
      </c>
      <c r="F94" s="232">
        <f>F79+F86+F90+F92</f>
        <v>0</v>
      </c>
      <c r="G94" s="255" t="str">
        <f>IF(AB94&gt;0,"Der er en difference mellem pkt. 67+73+76+77 og pkt. 78, tjek venligst tallene igen./There is a discrepancy between items no. 67+73+76+77 and item no. 78. Please check these items again. ",IF(AB94&lt;0,"Der er en difference mellem pkt. 67+73+76+77 og pkt. 78, tjek venligst tallene igen./There is a discrepancy between items no. 67+73+76+77 and item no. 78. Please check these items again.", " "))</f>
        <v xml:space="preserve"> </v>
      </c>
      <c r="AB94" s="4">
        <f>(F92+F90+F86+F79)-F94</f>
        <v>0</v>
      </c>
    </row>
    <row r="95" spans="1:28" s="4" customFormat="1" ht="9.9499999999999993" customHeight="1" thickTop="1" x14ac:dyDescent="0.25">
      <c r="B95" s="126"/>
      <c r="D95" s="140"/>
      <c r="E95" s="54" t="s">
        <v>53</v>
      </c>
      <c r="F95" s="234"/>
      <c r="G95" s="255"/>
    </row>
    <row r="96" spans="1:28" ht="20.100000000000001" customHeight="1" x14ac:dyDescent="0.25">
      <c r="A96" s="38" t="str">
        <f ca="1">OFFSET($C96,0,form_lang-1)</f>
        <v>Disposals (at book value)</v>
      </c>
      <c r="B96" s="115"/>
      <c r="C96" s="34" t="s">
        <v>18</v>
      </c>
      <c r="D96" s="138" t="s">
        <v>437</v>
      </c>
      <c r="E96" s="51" t="s">
        <v>53</v>
      </c>
      <c r="F96" s="233" t="str">
        <f>"1.000 "&amp;F$8</f>
        <v>1.000 DKK</v>
      </c>
      <c r="G96" s="86"/>
    </row>
    <row r="97" spans="1:28" ht="6" customHeight="1" x14ac:dyDescent="0.25">
      <c r="B97" s="93"/>
      <c r="D97" s="93"/>
      <c r="E97" s="50" t="s">
        <v>53</v>
      </c>
      <c r="F97" s="217"/>
      <c r="G97" s="86"/>
    </row>
    <row r="98" spans="1:28" ht="128.25" customHeight="1" x14ac:dyDescent="0.25">
      <c r="A98" s="92"/>
      <c r="B98" s="125" t="str">
        <f ca="1">OFFSET($C98,0,form_lang-1)</f>
        <v>Disposals must include the disposal of assets at cost value and the reversed depreciation, amortisation and impairment in connection with the disposals for the year.
•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v>
      </c>
      <c r="C98" s="125" t="s">
        <v>535</v>
      </c>
      <c r="D98" s="123" t="s">
        <v>523</v>
      </c>
      <c r="E98" s="89" t="s">
        <v>53</v>
      </c>
      <c r="F98" s="217"/>
      <c r="G98" s="86"/>
    </row>
    <row r="99" spans="1:28" ht="6" customHeight="1" x14ac:dyDescent="0.25">
      <c r="B99" s="93"/>
      <c r="E99" s="50" t="s">
        <v>53</v>
      </c>
      <c r="F99" s="217"/>
      <c r="G99" s="86"/>
    </row>
    <row r="100" spans="1:28" ht="26.25" customHeight="1" x14ac:dyDescent="0.25">
      <c r="A100" s="92"/>
      <c r="B100" s="166" t="str">
        <f t="shared" ref="B100:B105" ca="1" si="5">OFFSET($C100,0,form_lang-1)</f>
        <v>Disposals of intangible assets</v>
      </c>
      <c r="C100" s="88" t="s">
        <v>76</v>
      </c>
      <c r="D100" s="148" t="s">
        <v>442</v>
      </c>
      <c r="E100" s="89" t="s">
        <v>53</v>
      </c>
      <c r="F100" s="217"/>
      <c r="G100" s="86"/>
    </row>
    <row r="101" spans="1:28" ht="24.75" customHeight="1" x14ac:dyDescent="0.25">
      <c r="A101" s="117">
        <v>79</v>
      </c>
      <c r="B101" s="115" t="str">
        <f t="shared" ca="1" si="5"/>
        <v>Disposals of completed development projects, at cost value</v>
      </c>
      <c r="C101" s="2" t="s">
        <v>14</v>
      </c>
      <c r="D101" s="60" t="s">
        <v>443</v>
      </c>
      <c r="E101" s="2">
        <v>79</v>
      </c>
      <c r="F101" s="218">
        <v>0</v>
      </c>
      <c r="G101" s="255" t="str">
        <f>IF(F101=0," ",IF(F101&lt;0,"Fjern negativt fortegn/Remove the negative sign"," "))</f>
        <v xml:space="preserve"> </v>
      </c>
    </row>
    <row r="102" spans="1:28" ht="30" x14ac:dyDescent="0.25">
      <c r="A102" s="169">
        <v>80</v>
      </c>
      <c r="B102" s="178" t="str">
        <f t="shared" ca="1" si="5"/>
        <v>Disposals of concessions, patents, licences, trademarks, and 
other similar rights, at cost value</v>
      </c>
      <c r="C102" s="167" t="s">
        <v>35</v>
      </c>
      <c r="D102" s="167" t="s">
        <v>444</v>
      </c>
      <c r="E102" s="36">
        <v>80</v>
      </c>
      <c r="F102" s="218">
        <v>0</v>
      </c>
      <c r="G102" s="255" t="str">
        <f>IF(F102=0," ",IF(F102&lt;0,"Fjern negativt fortegn/Remove the negative sign"," "))</f>
        <v xml:space="preserve"> </v>
      </c>
    </row>
    <row r="103" spans="1:28" ht="21.75" customHeight="1" x14ac:dyDescent="0.25">
      <c r="A103" s="169">
        <v>81</v>
      </c>
      <c r="B103" s="178" t="str">
        <f t="shared" ca="1" si="5"/>
        <v>Disposals of software, at cost value</v>
      </c>
      <c r="C103" s="30" t="s">
        <v>15</v>
      </c>
      <c r="D103" s="44" t="s">
        <v>445</v>
      </c>
      <c r="E103" s="30">
        <v>81</v>
      </c>
      <c r="F103" s="219">
        <v>0</v>
      </c>
      <c r="G103" s="255" t="str">
        <f>IF(F103=0," ",IF(F103&lt;0,"Fjern negativt fortegn/Remove the negative sign"," "))</f>
        <v xml:space="preserve"> </v>
      </c>
    </row>
    <row r="104" spans="1:28" ht="21.75" customHeight="1" thickBot="1" x14ac:dyDescent="0.3">
      <c r="A104" s="179">
        <v>82</v>
      </c>
      <c r="B104" s="180" t="str">
        <f t="shared" ca="1" si="5"/>
        <v>Disposals of goodwill, at cost value</v>
      </c>
      <c r="C104" s="2" t="s">
        <v>16</v>
      </c>
      <c r="D104" s="60" t="s">
        <v>446</v>
      </c>
      <c r="E104" s="2">
        <v>82</v>
      </c>
      <c r="F104" s="220">
        <v>0</v>
      </c>
      <c r="G104" s="255" t="str">
        <f>IF(F104=0," ",IF(F104&lt;0,"Fjern negativt fortegn/Remove the negative sign"," "))</f>
        <v xml:space="preserve"> </v>
      </c>
    </row>
    <row r="105" spans="1:28" s="4" customFormat="1" ht="40.5" customHeight="1" x14ac:dyDescent="0.25">
      <c r="A105" s="110">
        <v>83</v>
      </c>
      <c r="B105" s="126" t="str">
        <f t="shared" ca="1" si="5"/>
        <v>Disposals of intangible assets, at cost value, total
(items no. 79+80+81+82)</v>
      </c>
      <c r="C105" s="80" t="s">
        <v>86</v>
      </c>
      <c r="D105" s="152" t="s">
        <v>524</v>
      </c>
      <c r="E105" s="9">
        <v>83</v>
      </c>
      <c r="F105" s="221">
        <f>F101+F102+F103+F104</f>
        <v>0</v>
      </c>
      <c r="G105" s="255" t="str">
        <f>IF(AB105&gt;0,"Der er en difference mellem pkt. 79-82 og pkt. 83, tjek venligst tallene igen./There is a discrepancy between items no. 79-82 and item no. 83. Please check these items again. ",IF(AB105&lt;0,"Der er en difference mellem pkt. 79-82 og pkt. 83, tjek venligst tallene igen./There is a discrepancy between items no. 79-82 and item no. 83. Please check these items again.", " "))</f>
        <v xml:space="preserve"> </v>
      </c>
      <c r="AB105" s="4">
        <f>(F101+F102+F103+F104)-F105</f>
        <v>0</v>
      </c>
    </row>
    <row r="106" spans="1:28" ht="20.100000000000001" customHeight="1" x14ac:dyDescent="0.25">
      <c r="A106" s="111"/>
      <c r="B106" s="166" t="str">
        <f t="shared" ref="B106:B114" ca="1" si="6">OFFSET($C106,0,form_lang-1)</f>
        <v>Disposals of land and buildings</v>
      </c>
      <c r="C106" s="88" t="s">
        <v>79</v>
      </c>
      <c r="D106" s="148" t="s">
        <v>448</v>
      </c>
      <c r="E106" s="50" t="s">
        <v>53</v>
      </c>
      <c r="F106" s="222"/>
      <c r="G106" s="86"/>
    </row>
    <row r="107" spans="1:28" ht="18.75" customHeight="1" x14ac:dyDescent="0.25">
      <c r="A107" s="169">
        <v>84</v>
      </c>
      <c r="B107" s="178" t="str">
        <f t="shared" ca="1" si="6"/>
        <v>Disposals of existing buildings (incl. land value), at cost value</v>
      </c>
      <c r="C107" s="2" t="s">
        <v>20</v>
      </c>
      <c r="D107" s="60" t="s">
        <v>449</v>
      </c>
      <c r="E107" s="2">
        <v>84</v>
      </c>
      <c r="F107" s="218">
        <v>0</v>
      </c>
      <c r="G107" s="255" t="str">
        <f>IF(F107=0," ",IF(F107&lt;0,"Fjern negativt fortegn/Remove the negative sign"," "))</f>
        <v xml:space="preserve"> </v>
      </c>
    </row>
    <row r="108" spans="1:28" ht="18.75" customHeight="1" x14ac:dyDescent="0.25">
      <c r="A108" s="169">
        <v>85</v>
      </c>
      <c r="B108" s="178" t="str">
        <f t="shared" ca="1" si="6"/>
        <v>Disposals of undeveloped land, at cost value</v>
      </c>
      <c r="C108" s="30" t="s">
        <v>36</v>
      </c>
      <c r="D108" s="44" t="s">
        <v>450</v>
      </c>
      <c r="E108" s="30">
        <v>85</v>
      </c>
      <c r="F108" s="219">
        <v>0</v>
      </c>
      <c r="G108" s="255" t="str">
        <f>IF(F108=0," ",IF(F108&lt;0,"Fjern negativt fortegn/Remove the negative sign"," "))</f>
        <v xml:space="preserve"> </v>
      </c>
    </row>
    <row r="109" spans="1:28" ht="18.75" customHeight="1" thickBot="1" x14ac:dyDescent="0.3">
      <c r="A109" s="179">
        <v>86</v>
      </c>
      <c r="B109" s="180" t="str">
        <f t="shared" ca="1" si="6"/>
        <v>Disposals of roads, harbours, squares, etc., at cost value</v>
      </c>
      <c r="C109" s="2" t="s">
        <v>37</v>
      </c>
      <c r="D109" s="60" t="s">
        <v>451</v>
      </c>
      <c r="E109" s="2">
        <v>86</v>
      </c>
      <c r="F109" s="220">
        <v>0</v>
      </c>
      <c r="G109" s="255" t="str">
        <f>IF(F109=0," ",IF(F109&lt;0,"Fjern negativt fortegn/Remove the negative sign"," "))</f>
        <v xml:space="preserve"> </v>
      </c>
    </row>
    <row r="110" spans="1:28" s="4" customFormat="1" ht="48" customHeight="1" x14ac:dyDescent="0.25">
      <c r="A110" s="110">
        <v>87</v>
      </c>
      <c r="B110" s="126" t="str">
        <f ca="1">OFFSET($C110,0,form_lang-1)</f>
        <v>Disposals of land and buildings, at cost value, total
(items no. 84+85+86)</v>
      </c>
      <c r="C110" s="80" t="s">
        <v>83</v>
      </c>
      <c r="D110" s="152" t="s">
        <v>525</v>
      </c>
      <c r="E110" s="9">
        <v>87</v>
      </c>
      <c r="F110" s="221">
        <f>F107+F108+F109</f>
        <v>0</v>
      </c>
      <c r="G110" s="255" t="str">
        <f>IF(AB110&gt;0,"Der er en difference mellem pkt. 84-86 og pkt. 87, tjek venligst tallene igen./There is a discrepancy between items no. 84-86 and item no. 87. Please check these items again. ",IF(AB110&lt;0,"Der er en difference mellem pkt.84-86 og pkt. 87, tjek venligst tallene igen./There is a discrepancy between items no. 84-86 and item no. 87. Please check these items again.", " "))</f>
        <v xml:space="preserve"> </v>
      </c>
      <c r="AB110" s="4">
        <f>(F107+F108+F109)-F110</f>
        <v>0</v>
      </c>
    </row>
    <row r="111" spans="1:28" ht="24.75" customHeight="1" x14ac:dyDescent="0.25">
      <c r="A111" s="111"/>
      <c r="B111" s="166" t="str">
        <f t="shared" ca="1" si="6"/>
        <v>Disposals of machinery, plant and equipment</v>
      </c>
      <c r="C111" s="88" t="s">
        <v>77</v>
      </c>
      <c r="D111" s="148" t="s">
        <v>453</v>
      </c>
      <c r="E111" s="50" t="s">
        <v>53</v>
      </c>
      <c r="F111" s="222"/>
      <c r="G111" s="86"/>
    </row>
    <row r="112" spans="1:28" x14ac:dyDescent="0.25">
      <c r="A112" s="169">
        <v>88</v>
      </c>
      <c r="B112" s="178" t="str">
        <f t="shared" ca="1" si="6"/>
        <v>Disposals of production machinery and equipment (cost value)</v>
      </c>
      <c r="C112" s="2" t="s">
        <v>38</v>
      </c>
      <c r="D112" s="60" t="s">
        <v>304</v>
      </c>
      <c r="E112" s="2">
        <v>88</v>
      </c>
      <c r="F112" s="224">
        <v>0</v>
      </c>
      <c r="G112" s="255" t="str">
        <f>IF(F112=0," ",IF(F112&lt;0,"Fjern negativt fortegn/Remove the negative sign"," "))</f>
        <v xml:space="preserve"> </v>
      </c>
    </row>
    <row r="113" spans="1:28" customFormat="1" ht="30.75" thickBot="1" x14ac:dyDescent="0.3">
      <c r="A113" s="179">
        <v>89</v>
      </c>
      <c r="B113" s="180" t="str">
        <f t="shared" ca="1" si="6"/>
        <v>Disposals of other fixtures and fittings, tools and equipment, at cost value
Including disposals of leasehold fixtures and fittings.</v>
      </c>
      <c r="C113" s="91" t="s">
        <v>87</v>
      </c>
      <c r="D113" s="93" t="s">
        <v>456</v>
      </c>
      <c r="E113" s="2">
        <v>89</v>
      </c>
      <c r="F113" s="220">
        <v>0</v>
      </c>
      <c r="G113" s="255" t="str">
        <f>IF(F113=0," ",IF(F113&lt;0,"Fjern negativt fortegn/Remove the negative sign"," "))</f>
        <v xml:space="preserve"> </v>
      </c>
    </row>
    <row r="114" spans="1:28" s="4" customFormat="1" ht="37.5" customHeight="1" x14ac:dyDescent="0.25">
      <c r="A114" s="110">
        <v>90</v>
      </c>
      <c r="B114" s="186" t="str">
        <f t="shared" ca="1" si="6"/>
        <v>Disposals of machinery, plant and equipment, at cost value, total
(items no. 88+89)</v>
      </c>
      <c r="C114" s="80" t="s">
        <v>85</v>
      </c>
      <c r="D114" s="152" t="s">
        <v>526</v>
      </c>
      <c r="E114" s="9">
        <v>90</v>
      </c>
      <c r="F114" s="221">
        <f>F112+F113</f>
        <v>0</v>
      </c>
      <c r="G114" s="255" t="str">
        <f>IF(AB114&gt;0,"Der er en difference mellem pkt. 88+89 og pkt. 90, tjek venligst tallene igen./There is a discrepancy between items no. 88+89 and item no. 90. Please check these items again. ",IF(AB114&lt;0,"Der er en difference mellem pkt. 88-89 og pkt. 90, tjek venligst tallene igen./There is a discrepancy between items no. 88+89 and item no. 90. Please check these items again.", " "))</f>
        <v xml:space="preserve"> </v>
      </c>
      <c r="AB114" s="4">
        <f>(F112+F113)-F114</f>
        <v>0</v>
      </c>
    </row>
    <row r="115" spans="1:28" ht="20.100000000000001" customHeight="1" x14ac:dyDescent="0.25">
      <c r="A115" s="119"/>
      <c r="B115" s="166" t="str">
        <f t="shared" ref="B115:B120" ca="1" si="7">OFFSET($C115,0,form_lang-1)</f>
        <v>Reversal of depreciation, amortisation and impairment on disposals of intangible assets</v>
      </c>
      <c r="C115" s="88" t="s">
        <v>17</v>
      </c>
      <c r="D115" s="148" t="s">
        <v>458</v>
      </c>
      <c r="E115" s="89" t="s">
        <v>53</v>
      </c>
      <c r="F115" s="222"/>
      <c r="G115" s="86"/>
    </row>
    <row r="116" spans="1:28" ht="19.5" customHeight="1" x14ac:dyDescent="0.25">
      <c r="A116" s="169">
        <v>91</v>
      </c>
      <c r="B116" s="178" t="str">
        <f t="shared" ca="1" si="7"/>
        <v>Reversal of depreciation, amortisation and impairment on disposals of the completed development projects</v>
      </c>
      <c r="C116" s="2" t="s">
        <v>78</v>
      </c>
      <c r="D116" s="60" t="s">
        <v>459</v>
      </c>
      <c r="E116" s="2">
        <v>91</v>
      </c>
      <c r="F116" s="224">
        <v>0</v>
      </c>
      <c r="G116" s="255" t="str">
        <f>IF(F116=0," ",IF(F116&lt;0,"Fjern negativt fortegn/Remove the negative sign"," "))</f>
        <v xml:space="preserve"> </v>
      </c>
    </row>
    <row r="117" spans="1:28" ht="30" x14ac:dyDescent="0.25">
      <c r="A117" s="169">
        <v>92</v>
      </c>
      <c r="B117" s="178" t="str">
        <f t="shared" ca="1" si="7"/>
        <v>Reversal of depreciation, amortisation and impairment of the disposed concessions, patents, 
licences, trademarks and other similar rights</v>
      </c>
      <c r="C117" s="37" t="s">
        <v>71</v>
      </c>
      <c r="D117" s="167" t="s">
        <v>460</v>
      </c>
      <c r="E117" s="36">
        <v>92</v>
      </c>
      <c r="F117" s="218">
        <v>0</v>
      </c>
      <c r="G117" s="255" t="str">
        <f>IF(F117=0," ",IF(F117&lt;0,"Fjern negativt fortegn/Remove the negative sign"," "))</f>
        <v xml:space="preserve"> </v>
      </c>
    </row>
    <row r="118" spans="1:28" ht="20.25" customHeight="1" x14ac:dyDescent="0.25">
      <c r="A118" s="169">
        <v>93</v>
      </c>
      <c r="B118" s="178" t="str">
        <f t="shared" ca="1" si="7"/>
        <v>Reversal of depreciation, amortisation and impairment of the disposed software</v>
      </c>
      <c r="C118" s="30" t="s">
        <v>72</v>
      </c>
      <c r="D118" s="44" t="s">
        <v>461</v>
      </c>
      <c r="E118" s="30">
        <v>93</v>
      </c>
      <c r="F118" s="218">
        <v>0</v>
      </c>
      <c r="G118" s="255" t="str">
        <f>IF(F118=0," ",IF(F118&lt;0,"Fjern negativt fortegn/Remove the negative sign"," "))</f>
        <v xml:space="preserve"> </v>
      </c>
    </row>
    <row r="119" spans="1:28" ht="20.25" customHeight="1" thickBot="1" x14ac:dyDescent="0.3">
      <c r="A119" s="179">
        <v>94</v>
      </c>
      <c r="B119" s="180" t="str">
        <f t="shared" ca="1" si="7"/>
        <v>Reversal of depreciation, amortisation and impairment of the disposed goodwill</v>
      </c>
      <c r="C119" s="2" t="s">
        <v>73</v>
      </c>
      <c r="D119" s="60" t="s">
        <v>462</v>
      </c>
      <c r="E119" s="2">
        <v>94</v>
      </c>
      <c r="F119" s="225">
        <v>0</v>
      </c>
      <c r="G119" s="255" t="str">
        <f>IF(F119=0," ",IF(F119&lt;0,"Fjern negativt fortegn/Remove the negative sign"," "))</f>
        <v xml:space="preserve"> </v>
      </c>
    </row>
    <row r="120" spans="1:28" s="4" customFormat="1" ht="41.25" customHeight="1" x14ac:dyDescent="0.25">
      <c r="A120" s="110">
        <v>95</v>
      </c>
      <c r="B120" s="126" t="str">
        <f t="shared" ca="1" si="7"/>
        <v>Reversal of depreciation, amortisation and impairment on disposals of intangible assets, total
(items no. 91+92+93+94)</v>
      </c>
      <c r="C120" s="152" t="s">
        <v>305</v>
      </c>
      <c r="D120" s="152" t="s">
        <v>527</v>
      </c>
      <c r="E120" s="9">
        <v>95</v>
      </c>
      <c r="F120" s="221">
        <f>F116+F117+F118+F119</f>
        <v>0</v>
      </c>
      <c r="G120" s="255" t="str">
        <f>IF(AB120&gt;0,"Der er en difference mellem pkt. 91-94 og pkt. 95, tjek venligst tallene igen./There is a discrepancy between items no. 91-94 and item no. 95. Please check these items again. ",IF(AB120&lt;0,"Der er en difference mellem pkt. 91-94  og pkt. 95, tjek venligst tallene igen./There is a discrepancy between items no. 91-94 and item no. 95. Please check these items again.", " "))</f>
        <v xml:space="preserve"> </v>
      </c>
      <c r="AB120" s="4">
        <f>(F116+F117+F118+F119)-F120</f>
        <v>0</v>
      </c>
    </row>
    <row r="121" spans="1:28" ht="20.100000000000001" customHeight="1" x14ac:dyDescent="0.25">
      <c r="A121" s="111"/>
      <c r="B121" s="166" t="str">
        <f t="shared" ref="B121:B129" ca="1" si="8">OFFSET($C121,0,form_lang-1)</f>
        <v>Reversal of depreciation, amortisation and impairment on disposals of land and buidlings</v>
      </c>
      <c r="C121" s="88" t="s">
        <v>43</v>
      </c>
      <c r="D121" s="148" t="s">
        <v>464</v>
      </c>
      <c r="E121" s="50" t="s">
        <v>53</v>
      </c>
      <c r="F121" s="222"/>
      <c r="G121" s="86"/>
    </row>
    <row r="122" spans="1:28" ht="18.75" customHeight="1" x14ac:dyDescent="0.25">
      <c r="A122" s="169">
        <v>96</v>
      </c>
      <c r="B122" s="178" t="str">
        <f t="shared" ca="1" si="8"/>
        <v>Reversal of depreciation, amortisation and impairment of the disposed buildings</v>
      </c>
      <c r="C122" s="2" t="s">
        <v>39</v>
      </c>
      <c r="D122" s="60" t="s">
        <v>465</v>
      </c>
      <c r="E122" s="2">
        <v>96</v>
      </c>
      <c r="F122" s="224">
        <v>0</v>
      </c>
      <c r="G122" s="255" t="str">
        <f>IF(F122=0," ",IF(F122&lt;0,"Fjern negativt fortegn/Remove the negative sign"," "))</f>
        <v xml:space="preserve"> </v>
      </c>
    </row>
    <row r="123" spans="1:28" ht="18.75" customHeight="1" x14ac:dyDescent="0.25">
      <c r="A123" s="169">
        <v>97</v>
      </c>
      <c r="B123" s="178" t="str">
        <f t="shared" ca="1" si="8"/>
        <v>Reversal of depreciation, amortisation and impairment of the disposed undeveloped land</v>
      </c>
      <c r="C123" s="30" t="s">
        <v>74</v>
      </c>
      <c r="D123" s="44" t="s">
        <v>466</v>
      </c>
      <c r="E123" s="30">
        <v>97</v>
      </c>
      <c r="F123" s="218">
        <v>0</v>
      </c>
      <c r="G123" s="255" t="str">
        <f>IF(F123=0," ",IF(F123&lt;0,"Fjern negativt fortegn/Remove the negative sign"," "))</f>
        <v xml:space="preserve"> </v>
      </c>
    </row>
    <row r="124" spans="1:28" ht="18.75" customHeight="1" thickBot="1" x14ac:dyDescent="0.3">
      <c r="A124" s="179">
        <v>98</v>
      </c>
      <c r="B124" s="180" t="str">
        <f t="shared" ca="1" si="8"/>
        <v>Reversal of depreciation, amortisation and impairment on disposal of roads, harbours and squares</v>
      </c>
      <c r="C124" s="2" t="s">
        <v>75</v>
      </c>
      <c r="D124" s="60" t="s">
        <v>467</v>
      </c>
      <c r="E124" s="2">
        <v>98</v>
      </c>
      <c r="F124" s="225">
        <v>0</v>
      </c>
      <c r="G124" s="255" t="str">
        <f>IF(F124=0," ",IF(F124&lt;0,"Fjern negativt fortegn/Remove the negative sign"," "))</f>
        <v xml:space="preserve"> </v>
      </c>
    </row>
    <row r="125" spans="1:28" s="4" customFormat="1" ht="42" customHeight="1" x14ac:dyDescent="0.25">
      <c r="A125" s="110">
        <v>99</v>
      </c>
      <c r="B125" s="126" t="str">
        <f t="shared" ca="1" si="8"/>
        <v>Reversal of depreciation, amortisation and impairment on disposals of land and buildings, total
(items no. 96+97+98)</v>
      </c>
      <c r="C125" s="80" t="s">
        <v>306</v>
      </c>
      <c r="D125" s="152" t="s">
        <v>528</v>
      </c>
      <c r="E125" s="9">
        <v>99</v>
      </c>
      <c r="F125" s="221">
        <f>F122+F123+F124</f>
        <v>0</v>
      </c>
      <c r="G125" s="255" t="str">
        <f>IF(AB125&gt;0,"Der er en difference mellem pkt. 96-98 og pkt. 99, tjek venligst tallene igen./There is a discrepancy between items no. 96-98 and item no. 99. Please check these items again. ",IF(AB125&lt;0,"Der er en difference mellem pkt. 96-98 og pkt. 99, tjek venligst tallene igen./There is a discrepancy between items no.  96-98 and item no. 99. Please check these items again.", " "))</f>
        <v xml:space="preserve"> </v>
      </c>
      <c r="AB125" s="4">
        <f>(F122+F123+F124)-F125</f>
        <v>0</v>
      </c>
    </row>
    <row r="126" spans="1:28" ht="20.100000000000001" customHeight="1" x14ac:dyDescent="0.25">
      <c r="A126" s="111"/>
      <c r="B126" s="166" t="str">
        <f t="shared" ca="1" si="8"/>
        <v>Reversal of depreciation, amortisation and impairment on disposals of machinery, plant and equipment</v>
      </c>
      <c r="C126" s="88" t="s">
        <v>41</v>
      </c>
      <c r="D126" s="148" t="s">
        <v>469</v>
      </c>
      <c r="E126" s="50" t="s">
        <v>53</v>
      </c>
      <c r="F126" s="222"/>
      <c r="G126" s="86"/>
    </row>
    <row r="127" spans="1:28" ht="19.5" customHeight="1" x14ac:dyDescent="0.25">
      <c r="A127" s="169">
        <v>100</v>
      </c>
      <c r="B127" s="178" t="str">
        <f t="shared" ca="1" si="8"/>
        <v>Reversal of depreciation, amortisation and impairment of the disposed plant and machinery</v>
      </c>
      <c r="C127" s="27" t="s">
        <v>22</v>
      </c>
      <c r="D127" s="61" t="s">
        <v>470</v>
      </c>
      <c r="E127" s="27">
        <v>100</v>
      </c>
      <c r="F127" s="224">
        <v>0</v>
      </c>
      <c r="G127" s="255" t="str">
        <f>IF(F127=0," ",IF(F127&lt;0,"Fjern negativt fortegn/Remove the negative sign"," "))</f>
        <v xml:space="preserve"> </v>
      </c>
    </row>
    <row r="128" spans="1:28" customFormat="1" ht="30.75" thickBot="1" x14ac:dyDescent="0.3">
      <c r="A128" s="179">
        <v>101</v>
      </c>
      <c r="B128" s="180" t="str">
        <f t="shared" ca="1" si="8"/>
        <v>Reversal of depreciation, amortisation and impairment of the disposed other fixtures and fittings, 
tools and equipment</v>
      </c>
      <c r="C128" s="93" t="s">
        <v>81</v>
      </c>
      <c r="D128" s="93" t="s">
        <v>471</v>
      </c>
      <c r="E128" s="60">
        <v>101</v>
      </c>
      <c r="F128" s="225">
        <v>0</v>
      </c>
      <c r="G128" s="255" t="str">
        <f>IF(F128=0," ",IF(F128&lt;0,"Fjern negativt fortegn/Remove the negative sign"," "))</f>
        <v xml:space="preserve"> </v>
      </c>
    </row>
    <row r="129" spans="1:28" s="4" customFormat="1" ht="33" customHeight="1" x14ac:dyDescent="0.25">
      <c r="A129" s="110">
        <v>102</v>
      </c>
      <c r="B129" s="126" t="str">
        <f t="shared" ca="1" si="8"/>
        <v>Reversal of depreciation, amortisation and impairment of the disposed machinery, plant and equipment, total
(items no. 100+101)</v>
      </c>
      <c r="C129" s="152" t="s">
        <v>307</v>
      </c>
      <c r="D129" s="152" t="s">
        <v>529</v>
      </c>
      <c r="E129" s="9">
        <v>102</v>
      </c>
      <c r="F129" s="221">
        <f>F127+F128</f>
        <v>0</v>
      </c>
      <c r="G129" s="255" t="str">
        <f>IF(AB129&gt;0,"Der er en difference mellem pkt. 100+101 og pkt. 102, tjek venligst tallene igen./There is a discrepancy between items no. 100+101 and item no. 102. Please check these items again. ",IF(AB129&lt;0,"Der er en difference mellem pkt. 100+101 og pkt. 102, tjek venligst tallene igen./There is a discrepancy between items no. 100+101 and item no. 102. Please check these items again.", " "))</f>
        <v xml:space="preserve"> </v>
      </c>
      <c r="AB129" s="4">
        <f>(F127+F128)-F129</f>
        <v>0</v>
      </c>
    </row>
    <row r="130" spans="1:28" ht="6" customHeight="1" thickBot="1" x14ac:dyDescent="0.3">
      <c r="A130" s="181"/>
      <c r="B130" s="189"/>
      <c r="C130" s="92"/>
      <c r="D130" s="149"/>
      <c r="E130" s="50" t="s">
        <v>53</v>
      </c>
      <c r="F130" s="226"/>
      <c r="G130" s="86"/>
    </row>
    <row r="131" spans="1:28" s="4" customFormat="1" ht="31.5" customHeight="1" thickBot="1" x14ac:dyDescent="0.3">
      <c r="A131" s="187">
        <v>103</v>
      </c>
      <c r="B131" s="188" t="str">
        <f ca="1">OFFSET($C131,0,form_lang-1)</f>
        <v>Disposals, at book value, total 
(items no. 83+87+90-95-99-102)</v>
      </c>
      <c r="C131" s="94" t="s">
        <v>84</v>
      </c>
      <c r="D131" s="150" t="s">
        <v>564</v>
      </c>
      <c r="E131" s="95">
        <v>103</v>
      </c>
      <c r="F131" s="227">
        <f>(F105+F110+F114)-(F120+F125+F129)</f>
        <v>0</v>
      </c>
      <c r="G131" s="255" t="str">
        <f>IF(AB131&lt;0,"De tilbageførte afskrivninger (pkt. 95+99+102) må ikke være højere end afgangen på pkt. 83+87+90. Tjek venligst tallene igen./The reversals (items no.  95+99+102) cannot be higher than the disposals (items no. 83+87+90). Please check these items again. ",IF(AB131&lt;0,"De tilbageførte afskrivninger (pkt. 95+99+102) må ikke være højere end afgangen på pkt. 83+87+90. Tjek venligst tallene igen./The reversals (items no.  95+99+102) cannot be higher than the disposals (items no. 83+87+90). Please check these items again.", " "))</f>
        <v xml:space="preserve"> </v>
      </c>
      <c r="AB131" s="4">
        <f>(F105+F110+F114)-(F120+F125+F129)</f>
        <v>0</v>
      </c>
    </row>
    <row r="132" spans="1:28" s="4" customFormat="1" ht="3.95" customHeight="1" thickTop="1" x14ac:dyDescent="0.25">
      <c r="D132" s="140"/>
      <c r="E132" s="54" t="s">
        <v>53</v>
      </c>
    </row>
    <row r="133" spans="1:28" ht="6.75" customHeight="1" thickBot="1" x14ac:dyDescent="0.3">
      <c r="E133" s="50" t="s">
        <v>53</v>
      </c>
    </row>
    <row r="134" spans="1:28" ht="21.75" thickBot="1" x14ac:dyDescent="0.4">
      <c r="A134" s="65" t="str">
        <f ca="1">OFFSET($C134,0,form_lang-1)</f>
        <v>Additional questions</v>
      </c>
      <c r="B134" s="66"/>
      <c r="C134" s="18" t="s">
        <v>10</v>
      </c>
      <c r="D134" s="162" t="s">
        <v>530</v>
      </c>
      <c r="E134" s="57" t="s">
        <v>53</v>
      </c>
      <c r="F134" s="5"/>
    </row>
    <row r="135" spans="1:28" ht="8.1" customHeight="1" x14ac:dyDescent="0.25">
      <c r="A135" s="67"/>
      <c r="B135" s="68"/>
      <c r="E135" s="58" t="s">
        <v>53</v>
      </c>
    </row>
    <row r="136" spans="1:28" ht="20.100000000000001" customHeight="1" x14ac:dyDescent="0.25">
      <c r="A136" s="69" t="str">
        <f ca="1">OFFSET($C136,0,form_lang-1)</f>
        <v>Contact person in your company</v>
      </c>
      <c r="B136" s="70"/>
      <c r="C136" s="34" t="s">
        <v>11</v>
      </c>
      <c r="D136" s="138" t="s">
        <v>534</v>
      </c>
      <c r="E136" s="51" t="s">
        <v>53</v>
      </c>
    </row>
    <row r="137" spans="1:28" x14ac:dyDescent="0.25">
      <c r="A137" s="64"/>
      <c r="B137" s="68" t="str">
        <f ca="1">OFFSET($C137,0,form_lang-1)</f>
        <v>Name and surname:</v>
      </c>
      <c r="C137" s="2" t="s">
        <v>12</v>
      </c>
      <c r="D137" s="60" t="s">
        <v>531</v>
      </c>
      <c r="E137" s="50" t="s">
        <v>53</v>
      </c>
    </row>
    <row r="138" spans="1:28" x14ac:dyDescent="0.25">
      <c r="A138" s="67"/>
      <c r="B138" s="71" t="s">
        <v>283</v>
      </c>
      <c r="C138" s="31"/>
      <c r="D138" s="163"/>
      <c r="E138" s="58" t="s">
        <v>53</v>
      </c>
    </row>
    <row r="139" spans="1:28" ht="8.1" customHeight="1" x14ac:dyDescent="0.25">
      <c r="A139" s="67"/>
      <c r="B139" s="68"/>
      <c r="E139" s="58" t="s">
        <v>53</v>
      </c>
    </row>
    <row r="140" spans="1:28" x14ac:dyDescent="0.25">
      <c r="A140" s="64"/>
      <c r="B140" s="68" t="str">
        <f ca="1">OFFSET($C140,0,form_lang-1)</f>
        <v>Phone number:</v>
      </c>
      <c r="C140" s="2" t="s">
        <v>26</v>
      </c>
      <c r="D140" s="60" t="s">
        <v>532</v>
      </c>
      <c r="E140" s="50" t="s">
        <v>53</v>
      </c>
    </row>
    <row r="141" spans="1:28" x14ac:dyDescent="0.25">
      <c r="A141" s="67"/>
      <c r="B141" s="87">
        <v>11223344</v>
      </c>
      <c r="C141" s="31"/>
      <c r="D141" s="163"/>
      <c r="E141" s="58" t="s">
        <v>53</v>
      </c>
    </row>
    <row r="142" spans="1:28" ht="8.1" customHeight="1" x14ac:dyDescent="0.25">
      <c r="A142" s="67"/>
      <c r="B142" s="68"/>
      <c r="E142" s="58" t="s">
        <v>53</v>
      </c>
    </row>
    <row r="143" spans="1:28" x14ac:dyDescent="0.25">
      <c r="A143" s="64"/>
      <c r="B143" s="68" t="str">
        <f ca="1">OFFSET($C143,0,form_lang-1)</f>
        <v>E-mail:</v>
      </c>
      <c r="C143" s="2" t="s">
        <v>27</v>
      </c>
      <c r="D143" s="60" t="s">
        <v>533</v>
      </c>
      <c r="E143" s="50" t="s">
        <v>53</v>
      </c>
    </row>
    <row r="144" spans="1:28" x14ac:dyDescent="0.25">
      <c r="A144" s="67"/>
      <c r="B144" s="87" t="s">
        <v>294</v>
      </c>
      <c r="C144" s="31"/>
      <c r="D144" s="163"/>
      <c r="E144" s="58" t="s">
        <v>53</v>
      </c>
    </row>
    <row r="145" spans="1:6" ht="8.1" customHeight="1" thickBot="1" x14ac:dyDescent="0.3">
      <c r="A145" s="72"/>
      <c r="B145" s="73"/>
      <c r="C145" s="3"/>
      <c r="D145" s="164"/>
      <c r="E145" s="24" t="s">
        <v>53</v>
      </c>
    </row>
    <row r="146" spans="1:6" ht="8.1" customHeight="1" x14ac:dyDescent="0.25"/>
    <row r="147" spans="1:6" ht="6.75" customHeight="1" thickBot="1" x14ac:dyDescent="0.3">
      <c r="E147" s="50" t="s">
        <v>53</v>
      </c>
    </row>
    <row r="148" spans="1:6" ht="21.75" thickBot="1" x14ac:dyDescent="0.4">
      <c r="A148" s="65" t="str">
        <f ca="1">OFFSET($C148,0,form_lang-1)</f>
        <v>Statistics Denmark</v>
      </c>
      <c r="B148" s="157"/>
      <c r="C148" s="18" t="s">
        <v>93</v>
      </c>
      <c r="D148" s="162" t="s">
        <v>474</v>
      </c>
      <c r="E148" s="57" t="s">
        <v>53</v>
      </c>
      <c r="F148" s="5"/>
    </row>
    <row r="149" spans="1:6" ht="8.1" customHeight="1" thickBot="1" x14ac:dyDescent="0.3">
      <c r="A149" s="77"/>
      <c r="B149" s="23"/>
      <c r="E149" s="58" t="s">
        <v>53</v>
      </c>
    </row>
    <row r="150" spans="1:6" ht="15.75" thickBot="1" x14ac:dyDescent="0.3">
      <c r="A150" s="76"/>
      <c r="B150" s="75" t="str">
        <f ca="1">OFFSET($C150,0,form_lang-1)</f>
        <v>Date of approval of the official annual report: YYYY-MM-DD</v>
      </c>
      <c r="C150" s="27" t="s">
        <v>284</v>
      </c>
      <c r="D150" s="61" t="s">
        <v>475</v>
      </c>
      <c r="E150" s="50" t="s">
        <v>53</v>
      </c>
      <c r="F150" s="74" t="s">
        <v>621</v>
      </c>
    </row>
    <row r="151" spans="1:6" ht="8.1" customHeight="1" x14ac:dyDescent="0.25">
      <c r="A151" s="78"/>
      <c r="E151" s="58" t="s">
        <v>53</v>
      </c>
    </row>
  </sheetData>
  <conditionalFormatting sqref="F16:F18">
    <cfRule type="cellIs" dxfId="36" priority="145" operator="lessThan">
      <formula>0</formula>
    </cfRule>
  </conditionalFormatting>
  <conditionalFormatting sqref="F16:F34">
    <cfRule type="containsText" dxfId="35" priority="118" operator="containsText" text=",">
      <formula>NOT(ISERROR(SEARCH(",",F16)))</formula>
    </cfRule>
  </conditionalFormatting>
  <conditionalFormatting sqref="F20:F24">
    <cfRule type="cellIs" dxfId="34" priority="135" operator="lessThan">
      <formula>0</formula>
    </cfRule>
  </conditionalFormatting>
  <conditionalFormatting sqref="F26:F33">
    <cfRule type="cellIs" dxfId="33" priority="119" operator="lessThan">
      <formula>0</formula>
    </cfRule>
  </conditionalFormatting>
  <conditionalFormatting sqref="F36:F39">
    <cfRule type="cellIs" dxfId="32" priority="111" operator="lessThan">
      <formula>0</formula>
    </cfRule>
  </conditionalFormatting>
  <conditionalFormatting sqref="F36:F40">
    <cfRule type="containsText" dxfId="31" priority="105" operator="containsText" text=",">
      <formula>NOT(ISERROR(SEARCH(",",F36)))</formula>
    </cfRule>
  </conditionalFormatting>
  <conditionalFormatting sqref="F42">
    <cfRule type="containsText" dxfId="30" priority="104" operator="containsText" text=",">
      <formula>NOT(ISERROR(SEARCH(",",F42)))</formula>
    </cfRule>
  </conditionalFormatting>
  <conditionalFormatting sqref="F44">
    <cfRule type="containsText" dxfId="29" priority="103" operator="containsText" text=",">
      <formula>NOT(ISERROR(SEARCH(",",F44)))</formula>
    </cfRule>
  </conditionalFormatting>
  <conditionalFormatting sqref="F47:F48">
    <cfRule type="containsText" dxfId="28" priority="100" operator="containsText" text=",">
      <formula>NOT(ISERROR(SEARCH(",",F47)))</formula>
    </cfRule>
  </conditionalFormatting>
  <conditionalFormatting sqref="F48">
    <cfRule type="cellIs" dxfId="27" priority="101" operator="lessThan">
      <formula>0</formula>
    </cfRule>
  </conditionalFormatting>
  <conditionalFormatting sqref="F57">
    <cfRule type="containsText" dxfId="26" priority="153" operator="containsText" text=",">
      <formula>NOT(ISERROR(SEARCH(",",F57)))</formula>
    </cfRule>
  </conditionalFormatting>
  <conditionalFormatting sqref="F59">
    <cfRule type="containsText" dxfId="25" priority="98" operator="containsText" text=",">
      <formula>NOT(ISERROR(SEARCH(",",F59)))</formula>
    </cfRule>
    <cfRule type="cellIs" dxfId="24" priority="99" operator="lessThan">
      <formula>0</formula>
    </cfRule>
  </conditionalFormatting>
  <conditionalFormatting sqref="F74:F79">
    <cfRule type="cellIs" dxfId="23" priority="87" operator="lessThan">
      <formula>0</formula>
    </cfRule>
    <cfRule type="containsText" dxfId="22" priority="86" operator="containsText" text=",">
      <formula>NOT(ISERROR(SEARCH(",",F74)))</formula>
    </cfRule>
  </conditionalFormatting>
  <conditionalFormatting sqref="F81:F86">
    <cfRule type="cellIs" dxfId="21" priority="57" operator="lessThan">
      <formula>0</formula>
    </cfRule>
    <cfRule type="containsText" dxfId="20" priority="56" operator="containsText" text=",">
      <formula>NOT(ISERROR(SEARCH(",",F81)))</formula>
    </cfRule>
  </conditionalFormatting>
  <conditionalFormatting sqref="F88:F90">
    <cfRule type="cellIs" dxfId="19" priority="53" operator="lessThan">
      <formula>0</formula>
    </cfRule>
    <cfRule type="containsText" dxfId="18" priority="52" operator="containsText" text=",">
      <formula>NOT(ISERROR(SEARCH(",",F88)))</formula>
    </cfRule>
  </conditionalFormatting>
  <conditionalFormatting sqref="F92">
    <cfRule type="cellIs" dxfId="17" priority="51" operator="lessThan">
      <formula>0</formula>
    </cfRule>
    <cfRule type="containsText" dxfId="16" priority="50" operator="containsText" text=",">
      <formula>NOT(ISERROR(SEARCH(",",F92)))</formula>
    </cfRule>
  </conditionalFormatting>
  <conditionalFormatting sqref="F94">
    <cfRule type="containsText" dxfId="15" priority="80" operator="containsText" text=",">
      <formula>NOT(ISERROR(SEARCH(",",F94)))</formula>
    </cfRule>
    <cfRule type="cellIs" dxfId="14" priority="81" operator="lessThan">
      <formula>0</formula>
    </cfRule>
  </conditionalFormatting>
  <conditionalFormatting sqref="F101:F105">
    <cfRule type="cellIs" dxfId="13" priority="43" operator="lessThan">
      <formula>0</formula>
    </cfRule>
    <cfRule type="containsText" dxfId="12" priority="42" operator="containsText" text=",">
      <formula>NOT(ISERROR(SEARCH(",",F101)))</formula>
    </cfRule>
  </conditionalFormatting>
  <conditionalFormatting sqref="F107:F110">
    <cfRule type="cellIs" dxfId="11" priority="37" operator="lessThan">
      <formula>0</formula>
    </cfRule>
    <cfRule type="containsText" dxfId="10" priority="36" operator="containsText" text=",">
      <formula>NOT(ISERROR(SEARCH(",",F107)))</formula>
    </cfRule>
  </conditionalFormatting>
  <conditionalFormatting sqref="F112:F114">
    <cfRule type="cellIs" dxfId="9" priority="33" operator="lessThan">
      <formula>0</formula>
    </cfRule>
    <cfRule type="containsText" dxfId="8" priority="32" operator="containsText" text=",">
      <formula>NOT(ISERROR(SEARCH(",",F112)))</formula>
    </cfRule>
  </conditionalFormatting>
  <conditionalFormatting sqref="F116:F120">
    <cfRule type="containsText" dxfId="7" priority="11" operator="containsText" text=",">
      <formula>NOT(ISERROR(SEARCH(",",F116)))</formula>
    </cfRule>
    <cfRule type="cellIs" dxfId="6" priority="12" operator="lessThan">
      <formula>0</formula>
    </cfRule>
  </conditionalFormatting>
  <conditionalFormatting sqref="F122:F125">
    <cfRule type="cellIs" dxfId="5" priority="18" operator="lessThan">
      <formula>0</formula>
    </cfRule>
    <cfRule type="containsText" dxfId="4" priority="17" operator="containsText" text=",">
      <formula>NOT(ISERROR(SEARCH(",",F122)))</formula>
    </cfRule>
  </conditionalFormatting>
  <conditionalFormatting sqref="F127:F131">
    <cfRule type="cellIs" dxfId="3" priority="14" operator="lessThan">
      <formula>0</formula>
    </cfRule>
    <cfRule type="containsText" dxfId="2" priority="13" operator="containsText" text=",">
      <formula>NOT(ISERROR(SEARCH(",",F127)))</formula>
    </cfRule>
  </conditionalFormatting>
  <conditionalFormatting sqref="J74:J77">
    <cfRule type="cellIs" dxfId="1" priority="2" operator="lessThan">
      <formula>0</formula>
    </cfRule>
    <cfRule type="containsText" dxfId="0" priority="1" operator="containsText" text=",">
      <formula>NOT(ISERROR(SEARCH(",",J74)))</formula>
    </cfRule>
  </conditionalFormatting>
  <hyperlinks>
    <hyperlink ref="B11" location="'REGN Information'!A1" display="'REGN Information'!A1" xr:uid="{00000000-0004-0000-0100-000000000000}"/>
    <hyperlink ref="B63" location="'REGN Information'!A65" display="'REGN Information'!A65" xr:uid="{00000000-0004-0000-0100-000001000000}"/>
  </hyperlinks>
  <pageMargins left="0.39370078740157483" right="0.39370078740157483" top="0.31496062992125984" bottom="0.19685039370078741" header="0" footer="0"/>
  <pageSetup paperSize="9" scale="85" fitToWidth="0" fitToHeight="0" orientation="landscape" r:id="rId1"/>
  <headerFooter alignWithMargins="0">
    <oddFooter>&amp;L&amp;9REGNSTOR 2017&amp;RSide &amp;P af &amp;N</oddFooter>
  </headerFooter>
  <rowBreaks count="6" manualBreakCount="6">
    <brk id="34" max="16383" man="1"/>
    <brk id="48" max="16383" man="1"/>
    <brk id="54" max="16383" man="1"/>
    <brk id="60" max="16383" man="1"/>
    <brk id="95" max="16383" man="1"/>
    <brk id="132" max="16383" man="1"/>
  </rowBreaks>
  <ignoredErrors>
    <ignoredError sqref="F152:F1048576 F134:F146 F100 F132 F73 F80 F87 F95:F98 F106 F111 F115 F126 F121 F93 F7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Group Box 2">
              <controlPr defaultSize="0" autoFill="0" autoPict="0">
                <anchor moveWithCells="1">
                  <from>
                    <xdr:col>1</xdr:col>
                    <xdr:colOff>5219700</xdr:colOff>
                    <xdr:row>0</xdr:row>
                    <xdr:rowOff>57150</xdr:rowOff>
                  </from>
                  <to>
                    <xdr:col>1</xdr:col>
                    <xdr:colOff>6572250</xdr:colOff>
                    <xdr:row>0</xdr:row>
                    <xdr:rowOff>361950</xdr:rowOff>
                  </to>
                </anchor>
              </controlPr>
            </control>
          </mc:Choice>
        </mc:AlternateContent>
        <mc:AlternateContent xmlns:mc="http://schemas.openxmlformats.org/markup-compatibility/2006">
          <mc:Choice Requires="x14">
            <control shapeId="2051" r:id="rId5" name="Option Button 3">
              <controlPr defaultSize="0" autoFill="0" autoLine="0" autoPict="0">
                <anchor moveWithCells="1">
                  <from>
                    <xdr:col>1</xdr:col>
                    <xdr:colOff>5429250</xdr:colOff>
                    <xdr:row>0</xdr:row>
                    <xdr:rowOff>133350</xdr:rowOff>
                  </from>
                  <to>
                    <xdr:col>1</xdr:col>
                    <xdr:colOff>5819775</xdr:colOff>
                    <xdr:row>0</xdr:row>
                    <xdr:rowOff>361950</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1</xdr:col>
                    <xdr:colOff>6010275</xdr:colOff>
                    <xdr:row>0</xdr:row>
                    <xdr:rowOff>133350</xdr:rowOff>
                  </from>
                  <to>
                    <xdr:col>1</xdr:col>
                    <xdr:colOff>6419850</xdr:colOff>
                    <xdr:row>0</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F155"/>
  <sheetViews>
    <sheetView showGridLines="0" workbookViewId="0">
      <pane xSplit="1" ySplit="1" topLeftCell="B2" activePane="bottomRight" state="frozen"/>
      <selection pane="topRight" activeCell="B1" sqref="B1"/>
      <selection pane="bottomLeft" activeCell="A2" sqref="A2"/>
      <selection pane="bottomRight" activeCell="D47" sqref="D47"/>
    </sheetView>
  </sheetViews>
  <sheetFormatPr defaultColWidth="9.140625" defaultRowHeight="15" outlineLevelCol="1" x14ac:dyDescent="0.25"/>
  <cols>
    <col min="1" max="1" width="9.42578125" style="2" customWidth="1"/>
    <col min="2" max="2" width="112.7109375" style="93" customWidth="1"/>
    <col min="3" max="3" width="104.5703125" style="60" hidden="1" customWidth="1" outlineLevel="1"/>
    <col min="4" max="4" width="92.42578125" style="60" hidden="1" customWidth="1" outlineLevel="1"/>
    <col min="5" max="5" width="9.5703125" style="7" hidden="1" customWidth="1" outlineLevel="1"/>
    <col min="6" max="6" width="9.140625" style="2" collapsed="1"/>
    <col min="7" max="16384" width="9.140625" style="2"/>
  </cols>
  <sheetData>
    <row r="1" spans="1:5" s="3" customFormat="1" ht="47.25" customHeight="1" thickBot="1" x14ac:dyDescent="0.5">
      <c r="A1" s="204" t="str">
        <f ca="1">OFFSET($C1,0,E1-1)</f>
        <v xml:space="preserve">Business accounts statistics </v>
      </c>
      <c r="B1" s="253"/>
      <c r="C1" s="133" t="s">
        <v>285</v>
      </c>
      <c r="D1" s="133" t="s">
        <v>476</v>
      </c>
      <c r="E1" s="12">
        <v>2</v>
      </c>
    </row>
    <row r="2" spans="1:5" ht="21.95" customHeight="1" x14ac:dyDescent="0.35">
      <c r="A2" s="131" t="str">
        <f ca="1">OFFSET($C2,0,$E$1-1)</f>
        <v>Profit and loss statement</v>
      </c>
      <c r="B2" s="127"/>
      <c r="C2" s="134" t="s">
        <v>0</v>
      </c>
      <c r="D2" s="134" t="s">
        <v>45</v>
      </c>
      <c r="E2" s="52" t="s">
        <v>53</v>
      </c>
    </row>
    <row r="3" spans="1:5" ht="66.75" customHeight="1" x14ac:dyDescent="0.25">
      <c r="B3" s="103" t="str">
        <f t="shared" ref="B3:B21" ca="1" si="0">OFFSET($C3,0,$E$1-1)</f>
        <v>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v>
      </c>
      <c r="C3" s="103" t="s">
        <v>359</v>
      </c>
      <c r="D3" s="123" t="s">
        <v>360</v>
      </c>
      <c r="E3" s="50" t="s">
        <v>53</v>
      </c>
    </row>
    <row r="4" spans="1:5" ht="21.95" customHeight="1" x14ac:dyDescent="0.3">
      <c r="A4" s="183" t="str">
        <f ca="1">OFFSET($C4,0,$E$1-1)</f>
        <v>Ordinary non-financial items</v>
      </c>
      <c r="B4" s="124"/>
      <c r="C4" s="135" t="s">
        <v>24</v>
      </c>
      <c r="D4" s="135" t="s">
        <v>46</v>
      </c>
      <c r="E4" s="53" t="s">
        <v>53</v>
      </c>
    </row>
    <row r="5" spans="1:5" ht="15.75" x14ac:dyDescent="0.25">
      <c r="A5" s="169">
        <v>1</v>
      </c>
      <c r="B5" s="171" t="str">
        <f t="shared" ca="1" si="0"/>
        <v>Revenue (excluding discounts, VAT and excise duties)</v>
      </c>
      <c r="C5" s="61" t="s">
        <v>32</v>
      </c>
      <c r="D5" s="61" t="s">
        <v>361</v>
      </c>
      <c r="E5" s="2"/>
    </row>
    <row r="6" spans="1:5" ht="16.5" customHeight="1" x14ac:dyDescent="0.25">
      <c r="A6" s="117">
        <v>2</v>
      </c>
      <c r="B6" s="168" t="str">
        <f t="shared" ca="1" si="0"/>
        <v>Work performed for own account and capitalised as fixed asset</v>
      </c>
      <c r="C6" s="106" t="s">
        <v>350</v>
      </c>
      <c r="D6" s="44" t="s">
        <v>349</v>
      </c>
      <c r="E6" s="2"/>
    </row>
    <row r="7" spans="1:5" ht="127.5" customHeight="1" x14ac:dyDescent="0.25">
      <c r="A7" s="169"/>
      <c r="B7" s="115" t="str">
        <f t="shared" ca="1" si="0"/>
        <v xml:space="preserve">Include: 
• Costs at your own expense for materials, own salaries, etc. to improve your buildings, machinery, software development, etc.
Do not include: 
• Costs of materials or salaries for development and improvement made by others, to the company's buildings, machinery, software development, etc.
</v>
      </c>
      <c r="C7" s="106" t="s">
        <v>329</v>
      </c>
      <c r="D7" s="106" t="s">
        <v>362</v>
      </c>
      <c r="E7" s="2"/>
    </row>
    <row r="8" spans="1:5" ht="34.5" customHeight="1" x14ac:dyDescent="0.25">
      <c r="A8" s="111">
        <v>3</v>
      </c>
      <c r="B8" s="130" t="str">
        <f t="shared" ca="1" si="0"/>
        <v>Other operating income
• Income not related to the primary operating business</v>
      </c>
      <c r="C8" s="106" t="s">
        <v>313</v>
      </c>
      <c r="D8" s="106" t="s">
        <v>312</v>
      </c>
      <c r="E8" s="2"/>
    </row>
    <row r="9" spans="1:5" ht="124.5" customHeight="1" x14ac:dyDescent="0.25">
      <c r="A9" s="117"/>
      <c r="B9" s="115" t="str">
        <f t="shared" ca="1" si="0"/>
        <v xml:space="preserve">Include: 
• Non-operating income, e.g. rental income and profit on the sale of tangible and intangible fixed assets.
• Reimbursed sickness and maternity benefits or wage subsidies for, e.g. apprentices, as well as reinvoiced salaries. 
Do not include: 
• Losses that are not related to the primary operating business, e.g. loss on the sale of tangible and intangible fixed assets or negative rental income (specified under item. 18). 
</v>
      </c>
      <c r="C9" s="106" t="s">
        <v>363</v>
      </c>
      <c r="D9" s="106" t="s">
        <v>364</v>
      </c>
      <c r="E9" s="2"/>
    </row>
    <row r="10" spans="1:5" ht="20.25" customHeight="1" x14ac:dyDescent="0.25">
      <c r="A10" s="111">
        <v>4</v>
      </c>
      <c r="B10" s="130" t="str">
        <f t="shared" ca="1" si="0"/>
        <v>Purchases of goods (materials)</v>
      </c>
      <c r="C10" s="106" t="s">
        <v>351</v>
      </c>
      <c r="D10" s="106" t="s">
        <v>365</v>
      </c>
      <c r="E10" s="2"/>
    </row>
    <row r="11" spans="1:5" ht="165" x14ac:dyDescent="0.25">
      <c r="A11" s="117"/>
      <c r="B11" s="115" t="str">
        <f t="shared" ca="1" si="0"/>
        <v xml:space="preserve">Include: 
• Finished goods/raw materials and consumables incl. freight and customs. Deduct price reductions, allowances, cash discounts and bonuses.
• TRANSPORTATION INDUSTRY only: fuel for aircraft/ferries/busses/trucks.
Do not include: 
• Wages (item no. 12).
• Purchase of subcontracting (item no. 5), such as outsourced transport.
• Other costs related to temporary workers (item no. 8), leasing (item no. 9), minor equipment (item no. 7), repairs, insurance etc. (item no. 11).
</v>
      </c>
      <c r="C11" s="106" t="s">
        <v>366</v>
      </c>
      <c r="D11" s="106" t="s">
        <v>367</v>
      </c>
      <c r="E11" s="2"/>
    </row>
    <row r="12" spans="1:5" ht="17.25" customHeight="1" x14ac:dyDescent="0.25">
      <c r="A12" s="111">
        <v>5</v>
      </c>
      <c r="B12" s="130" t="str">
        <f t="shared" ca="1" si="0"/>
        <v>Cost of subcontractors and other work done by others (by non-employees)</v>
      </c>
      <c r="C12" s="106" t="s">
        <v>314</v>
      </c>
      <c r="D12" s="106" t="s">
        <v>47</v>
      </c>
      <c r="E12" s="2"/>
    </row>
    <row r="13" spans="1:5" ht="66.75" customHeight="1" x14ac:dyDescent="0.25">
      <c r="A13" s="117"/>
      <c r="B13" s="115" t="str">
        <f t="shared" ca="1" si="0"/>
        <v xml:space="preserve">Purchase of work performed by others in connection with the primary operating business (contract work).
• Costs for processing of the company’s raw materials and semi-finished products, by others.
• Cost of work performed by subcontractors/sub-suppliers, e.g. for the transportation industry: costs of other hauliers, freight companies etc. 
</v>
      </c>
      <c r="C13" s="106" t="s">
        <v>368</v>
      </c>
      <c r="D13" s="254" t="s">
        <v>369</v>
      </c>
      <c r="E13" s="2"/>
    </row>
    <row r="14" spans="1:5" ht="18" customHeight="1" x14ac:dyDescent="0.25">
      <c r="A14" s="111">
        <v>6</v>
      </c>
      <c r="B14" s="130" t="str">
        <f t="shared" ca="1" si="0"/>
        <v>Rent paid (excl. heating bill)</v>
      </c>
      <c r="C14" s="106" t="s">
        <v>315</v>
      </c>
      <c r="D14" s="106" t="s">
        <v>316</v>
      </c>
      <c r="E14" s="2"/>
    </row>
    <row r="15" spans="1:5" ht="169.5" customHeight="1" x14ac:dyDescent="0.25">
      <c r="A15" s="117"/>
      <c r="B15" s="115" t="str">
        <f t="shared" ca="1" si="0"/>
        <v xml:space="preserve">Includes only expenses related to tenancy, such as: 
•  Rent.
• Space rent.
• Warehouse rent (only applies to storage companies).
• Garage rent (only applies to transportation industry). 
Do not include: 
• Heating and energy consumption (item no. 11). 
• Other facility costs, e.g. common costs (item no. 11).
</v>
      </c>
      <c r="C15" s="106" t="s">
        <v>370</v>
      </c>
      <c r="D15" s="106" t="s">
        <v>371</v>
      </c>
      <c r="E15" s="2"/>
    </row>
    <row r="16" spans="1:5" ht="18.75" customHeight="1" x14ac:dyDescent="0.25">
      <c r="A16" s="111">
        <v>7</v>
      </c>
      <c r="B16" s="130" t="str">
        <f t="shared" ca="1" si="0"/>
        <v xml:space="preserve">Small/minor equipment and fixtures costs, not capitalised </v>
      </c>
      <c r="C16" s="106" t="s">
        <v>317</v>
      </c>
      <c r="D16" s="44" t="s">
        <v>372</v>
      </c>
      <c r="E16" s="2"/>
    </row>
    <row r="17" spans="1:5" ht="48.75" customHeight="1" x14ac:dyDescent="0.25">
      <c r="A17" s="117"/>
      <c r="B17" s="115" t="str">
        <f t="shared" ca="1" si="0"/>
        <v>Acquisition costs that are fully expensed through the income statement in the year of purchase, i.e. immediately amortised.</v>
      </c>
      <c r="C17" s="106" t="s">
        <v>373</v>
      </c>
      <c r="D17" s="106" t="s">
        <v>374</v>
      </c>
      <c r="E17" s="2"/>
    </row>
    <row r="18" spans="1:5" ht="22.5" customHeight="1" x14ac:dyDescent="0.25">
      <c r="A18" s="111">
        <v>8</v>
      </c>
      <c r="B18" s="130" t="str">
        <f t="shared" ca="1" si="0"/>
        <v>Payments for temporary workers provided from another enterprise (e.g. temp agencies)</v>
      </c>
      <c r="C18" s="106" t="s">
        <v>55</v>
      </c>
      <c r="D18" s="44" t="s">
        <v>343</v>
      </c>
      <c r="E18" s="2"/>
    </row>
    <row r="19" spans="1:5" ht="122.25" customHeight="1" x14ac:dyDescent="0.25">
      <c r="A19" s="117"/>
      <c r="B19" s="115" t="str">
        <f t="shared" ca="1" si="0"/>
        <v>Include: 
• Hired labour from another company, e.g. temp agencies.
• Hired labour from associated or affiliated companies within the group. 
• Payments for employees (non DK-based) in foreign branches.
Do not include: 
• For temp agencies only: wage and salary costs, if the company’s primary operating business is the hiring of temporary workers (specified under items no. 12, 13 and 14).</v>
      </c>
      <c r="C19" s="167" t="s">
        <v>375</v>
      </c>
      <c r="D19" s="167" t="s">
        <v>376</v>
      </c>
      <c r="E19" s="2"/>
    </row>
    <row r="20" spans="1:5" ht="20.25" customHeight="1" x14ac:dyDescent="0.25">
      <c r="A20" s="111">
        <v>9</v>
      </c>
      <c r="B20" s="130" t="str">
        <f t="shared" ca="1" si="0"/>
        <v>Payments for long-term rental and operational leasing of goods</v>
      </c>
      <c r="C20" s="167" t="s">
        <v>318</v>
      </c>
      <c r="D20" s="36" t="s">
        <v>48</v>
      </c>
      <c r="E20" s="2"/>
    </row>
    <row r="21" spans="1:5" ht="18" customHeight="1" x14ac:dyDescent="0.25">
      <c r="A21" s="117"/>
      <c r="B21" s="115" t="str">
        <f t="shared" ca="1" si="0"/>
        <v>But not cost related to IFRS16 leasing.</v>
      </c>
      <c r="C21" s="167" t="s">
        <v>377</v>
      </c>
      <c r="D21" s="36" t="s">
        <v>378</v>
      </c>
      <c r="E21" s="2"/>
    </row>
    <row r="22" spans="1:5" ht="19.5" customHeight="1" x14ac:dyDescent="0.25">
      <c r="A22" s="111">
        <v>10</v>
      </c>
      <c r="B22" s="130" t="str">
        <f t="shared" ref="B22:B100" ca="1" si="1">OFFSET($C22,0,$E$1-1)</f>
        <v>Ordinary write-offs in respect to debtors (+/-)</v>
      </c>
      <c r="C22" s="167" t="s">
        <v>290</v>
      </c>
      <c r="D22" s="36" t="s">
        <v>344</v>
      </c>
      <c r="E22" s="2"/>
    </row>
    <row r="23" spans="1:5" ht="57" customHeight="1" x14ac:dyDescent="0.25">
      <c r="A23" s="117"/>
      <c r="B23" s="115" t="str">
        <f t="shared" ca="1" si="1"/>
        <v>• Established losses on debtors.
• Provisions to cover losses on receivables.
• Adjustment of provisons for losses on debtors including reversal of previous provisions (-).</v>
      </c>
      <c r="C23" s="167" t="s">
        <v>379</v>
      </c>
      <c r="D23" s="167" t="s">
        <v>380</v>
      </c>
      <c r="E23" s="2"/>
    </row>
    <row r="24" spans="1:5" ht="18" customHeight="1" x14ac:dyDescent="0.25">
      <c r="A24" s="111">
        <v>11</v>
      </c>
      <c r="B24" s="130" t="str">
        <f t="shared" ca="1" si="1"/>
        <v xml:space="preserve">Other external costs </v>
      </c>
      <c r="C24" s="167" t="s">
        <v>637</v>
      </c>
      <c r="D24" s="167" t="s">
        <v>638</v>
      </c>
      <c r="E24" s="2"/>
    </row>
    <row r="25" spans="1:5" ht="48" customHeight="1" x14ac:dyDescent="0.25">
      <c r="A25" s="117"/>
      <c r="B25" s="115" t="str">
        <f t="shared" ca="1" si="1"/>
        <v>Vehicle expenses, repairs, maintenance, royalties, cleaning, training, work clothes, office supplies, telephone, insurance, advertising, business travel, entertainment, etc. and services such as accountants, solicitors and lawyers.</v>
      </c>
      <c r="C25" s="167" t="s">
        <v>635</v>
      </c>
      <c r="D25" s="167" t="s">
        <v>636</v>
      </c>
      <c r="E25" s="2"/>
    </row>
    <row r="26" spans="1:5" ht="17.25" customHeight="1" x14ac:dyDescent="0.25">
      <c r="A26" s="111">
        <v>12</v>
      </c>
      <c r="B26" s="130" t="str">
        <f t="shared" ca="1" si="1"/>
        <v>Wages and salaries, total</v>
      </c>
      <c r="C26" s="167" t="s">
        <v>319</v>
      </c>
      <c r="D26" s="167" t="s">
        <v>320</v>
      </c>
      <c r="E26" s="2"/>
    </row>
    <row r="27" spans="1:5" ht="188.25" customHeight="1" x14ac:dyDescent="0.25">
      <c r="A27" s="117"/>
      <c r="B27" s="115" t="str">
        <f t="shared" ca="1" si="1"/>
        <v>Include: 
• Total wages and salaries (including production wages and salaries, as well as wages and salaries of labourers, salaried employees, management and directors, including holiday pay and allowances, overtime payments, salary supplements in the form of free services, sick pay or pregnancy pay and various bonus schemes). 
Do not include:   
• Wages for temporary workers paid by other companies, such as temp agencies (added to item no. 8).
• Subcontracting/contract work (added to item no. 5).</v>
      </c>
      <c r="C27" s="167" t="s">
        <v>381</v>
      </c>
      <c r="D27" s="167" t="s">
        <v>382</v>
      </c>
      <c r="E27" s="2"/>
    </row>
    <row r="28" spans="1:5" ht="17.25" customHeight="1" x14ac:dyDescent="0.25">
      <c r="A28" s="111">
        <v>13</v>
      </c>
      <c r="B28" s="126" t="str">
        <f t="shared" ca="1" si="1"/>
        <v>Pension costs, total</v>
      </c>
      <c r="C28" s="167" t="s">
        <v>57</v>
      </c>
      <c r="D28" s="36" t="s">
        <v>321</v>
      </c>
      <c r="E28" s="2"/>
    </row>
    <row r="29" spans="1:5" ht="48" customHeight="1" x14ac:dyDescent="0.25">
      <c r="A29" s="117"/>
      <c r="B29" s="115" t="str">
        <f t="shared" ca="1" si="1"/>
        <v>• The employer's contribution to the employees'  pension schemes eg. Company pension schemes, collective agreement pension schemes etc.
• Pension payments to retired employees.</v>
      </c>
      <c r="C29" s="167" t="s">
        <v>383</v>
      </c>
      <c r="D29" s="167" t="s">
        <v>384</v>
      </c>
      <c r="E29" s="2"/>
    </row>
    <row r="30" spans="1:5" ht="20.25" customHeight="1" x14ac:dyDescent="0.25">
      <c r="A30" s="111">
        <v>14</v>
      </c>
      <c r="B30" s="130" t="str">
        <f t="shared" ca="1" si="1"/>
        <v xml:space="preserve">Other social security costs
</v>
      </c>
      <c r="C30" s="167" t="s">
        <v>323</v>
      </c>
      <c r="D30" s="167" t="s">
        <v>322</v>
      </c>
      <c r="E30" s="2"/>
    </row>
    <row r="31" spans="1:5" ht="33" customHeight="1" x14ac:dyDescent="0.25">
      <c r="A31" s="117"/>
      <c r="B31" s="115" t="str">
        <f t="shared" ca="1" si="1"/>
        <v>• The employers' contribution to ATP, AER, BST etc. paid by the Company 
• Cost of employee insurance eg. health- and life insurances etc.</v>
      </c>
      <c r="C31" s="167" t="s">
        <v>345</v>
      </c>
      <c r="D31" s="167" t="s">
        <v>342</v>
      </c>
      <c r="E31" s="2"/>
    </row>
    <row r="32" spans="1:5" ht="21" customHeight="1" x14ac:dyDescent="0.25">
      <c r="A32" s="111">
        <v>15</v>
      </c>
      <c r="B32" s="130" t="str">
        <f t="shared" ca="1" si="1"/>
        <v>Depreciation and amortisation of tangible and intangible fixed assets</v>
      </c>
      <c r="C32" s="167" t="s">
        <v>94</v>
      </c>
      <c r="D32" s="36" t="s">
        <v>328</v>
      </c>
      <c r="E32" s="2"/>
    </row>
    <row r="33" spans="1:5" ht="105" customHeight="1" x14ac:dyDescent="0.25">
      <c r="A33" s="117"/>
      <c r="B33" s="115" t="str">
        <f t="shared" ca="1" si="1"/>
        <v xml:space="preserve">Include: 
• Depreciation and amortisation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v>
      </c>
      <c r="C33" s="167" t="s">
        <v>385</v>
      </c>
      <c r="D33" s="167" t="s">
        <v>386</v>
      </c>
      <c r="E33" s="2"/>
    </row>
    <row r="34" spans="1:5" ht="20.25" customHeight="1" x14ac:dyDescent="0.25">
      <c r="A34" s="111">
        <v>16</v>
      </c>
      <c r="B34" s="130" t="str">
        <f t="shared" ca="1" si="1"/>
        <v>Impairment of tangible and intangible fixed assets</v>
      </c>
      <c r="C34" s="167" t="s">
        <v>95</v>
      </c>
      <c r="D34" s="36" t="s">
        <v>346</v>
      </c>
      <c r="E34" s="2"/>
    </row>
    <row r="35" spans="1:5" ht="107.25" customHeight="1" x14ac:dyDescent="0.25">
      <c r="A35" s="117"/>
      <c r="B35" s="115" t="str">
        <f t="shared" ca="1" si="1"/>
        <v xml:space="preserve">Include: 
• Impairment losses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v>
      </c>
      <c r="C35" s="167" t="s">
        <v>387</v>
      </c>
      <c r="D35" s="167" t="s">
        <v>388</v>
      </c>
      <c r="E35" s="2"/>
    </row>
    <row r="36" spans="1:5" ht="15.75" customHeight="1" x14ac:dyDescent="0.25">
      <c r="A36" s="111">
        <v>17</v>
      </c>
      <c r="B36" s="130" t="str">
        <f t="shared" ca="1" si="1"/>
        <v xml:space="preserve">Write downs of current assets (other than current financial assets)
</v>
      </c>
      <c r="C36" s="106" t="s">
        <v>324</v>
      </c>
      <c r="D36" s="106" t="s">
        <v>389</v>
      </c>
      <c r="E36" s="2"/>
    </row>
    <row r="37" spans="1:5" ht="109.5" customHeight="1" x14ac:dyDescent="0.25">
      <c r="A37" s="117"/>
      <c r="B37" s="115" t="str">
        <f t="shared" ca="1" si="1"/>
        <v xml:space="preserve">Include: 
• Write-downs that are abnormal in terms of the size or other circumstances in the company, e.g. losses on inventories and debtors during the company’s, otherwise unchanged, operations. 
Do not include: 
• Losses due to structural changes, e.g. losses due to structural changes such as mergers, must be added to item no. 11. 
• Financial write-downs must be added to item no. 22. 
</v>
      </c>
      <c r="C37" s="167" t="s">
        <v>390</v>
      </c>
      <c r="D37" s="167" t="s">
        <v>391</v>
      </c>
      <c r="E37" s="2"/>
    </row>
    <row r="38" spans="1:5" ht="18.75" customHeight="1" x14ac:dyDescent="0.25">
      <c r="A38" s="111">
        <v>18</v>
      </c>
      <c r="B38" s="130" t="str">
        <f t="shared" ca="1" si="1"/>
        <v>Other operating expenses</v>
      </c>
      <c r="C38" s="167" t="s">
        <v>325</v>
      </c>
      <c r="D38" s="36" t="s">
        <v>63</v>
      </c>
      <c r="E38" s="2"/>
    </row>
    <row r="39" spans="1:5" ht="81.75" customHeight="1" x14ac:dyDescent="0.25">
      <c r="A39" s="117"/>
      <c r="B39" s="115" t="str">
        <f t="shared" ca="1" si="1"/>
        <v xml:space="preserve">• Loss from sale of intangible and tangible fixed assets, compensation expenses, etc.
• Operating expenses for properties that are rented out, if it is not the primary operating business. Income from such must be added to item no. 3. </v>
      </c>
      <c r="C39" s="93" t="s">
        <v>392</v>
      </c>
      <c r="D39" s="93" t="s">
        <v>393</v>
      </c>
      <c r="E39" s="2"/>
    </row>
    <row r="40" spans="1:5" s="4" customFormat="1" ht="15.75" x14ac:dyDescent="0.25">
      <c r="A40" s="5">
        <v>19</v>
      </c>
      <c r="B40" s="130" t="str">
        <f t="shared" ca="1" si="1"/>
        <v>Profit or loss before financial items</v>
      </c>
      <c r="C40" s="136" t="s">
        <v>23</v>
      </c>
      <c r="D40" s="136" t="s">
        <v>64</v>
      </c>
    </row>
    <row r="41" spans="1:5" ht="21.95" customHeight="1" x14ac:dyDescent="0.3">
      <c r="A41" s="183" t="str">
        <f ca="1">OFFSET($C41,0,$E$1-1)</f>
        <v>Financial items</v>
      </c>
      <c r="B41" s="115"/>
      <c r="C41" s="137" t="s">
        <v>1</v>
      </c>
      <c r="D41" s="137" t="s">
        <v>50</v>
      </c>
      <c r="E41" s="2"/>
    </row>
    <row r="42" spans="1:5" ht="18.75" customHeight="1" x14ac:dyDescent="0.25">
      <c r="A42" s="111">
        <v>20</v>
      </c>
      <c r="B42" s="126" t="str">
        <f t="shared" ca="1" si="1"/>
        <v xml:space="preserve">Income from equity investments and other dividends from financial assets. 
</v>
      </c>
      <c r="C42" s="93" t="s">
        <v>394</v>
      </c>
      <c r="D42" s="93" t="s">
        <v>395</v>
      </c>
      <c r="E42" s="2"/>
    </row>
    <row r="43" spans="1:5" ht="94.5" customHeight="1" x14ac:dyDescent="0.25">
      <c r="A43" s="117"/>
      <c r="B43" s="115" t="str">
        <f t="shared" ca="1" si="1"/>
        <v>Profits, dividends, royalties and revaluations (value adjustments). 
Do not include:
• Interest income (added to item no. 21).  
• Negative dividends or value adjustments (added to item no. 22, e.g. write-downs).
• Interest income from receivables in affiliated or associated companies (added to item no. 22).</v>
      </c>
      <c r="C43" s="93" t="s">
        <v>396</v>
      </c>
      <c r="D43" s="93" t="s">
        <v>397</v>
      </c>
      <c r="E43" s="2"/>
    </row>
    <row r="44" spans="1:5" ht="21.75" customHeight="1" x14ac:dyDescent="0.25">
      <c r="A44" s="111">
        <v>21</v>
      </c>
      <c r="B44" s="126" t="str">
        <f t="shared" ca="1" si="1"/>
        <v xml:space="preserve">Interest income and other income from financial fixed assets and current assets
</v>
      </c>
      <c r="C44" s="167" t="s">
        <v>326</v>
      </c>
      <c r="D44" s="167" t="s">
        <v>398</v>
      </c>
      <c r="E44" s="2"/>
    </row>
    <row r="45" spans="1:5" ht="64.5" customHeight="1" x14ac:dyDescent="0.25">
      <c r="A45" s="117"/>
      <c r="B45" s="115" t="str">
        <f t="shared" ca="1" si="1"/>
        <v xml:space="preserve">• From receivables, bonds and other securities, as well as cash and cash equivalents.
</v>
      </c>
      <c r="C45" s="167" t="s">
        <v>399</v>
      </c>
      <c r="D45" s="167" t="s">
        <v>400</v>
      </c>
      <c r="E45" s="2"/>
    </row>
    <row r="46" spans="1:5" ht="17.25" customHeight="1" x14ac:dyDescent="0.25">
      <c r="A46" s="111">
        <v>22</v>
      </c>
      <c r="B46" s="126" t="str">
        <f t="shared" ca="1" si="1"/>
        <v xml:space="preserve"> Impairment of financial fixed assets and current assets
</v>
      </c>
      <c r="C46" s="167" t="s">
        <v>327</v>
      </c>
      <c r="D46" s="167" t="s">
        <v>401</v>
      </c>
      <c r="E46" s="2"/>
    </row>
    <row r="47" spans="1:5" ht="34.5" customHeight="1" x14ac:dyDescent="0.25">
      <c r="A47" s="117"/>
      <c r="B47" s="115" t="str">
        <f t="shared" ca="1" si="1"/>
        <v xml:space="preserve">• Impairment losses where the value of the asset is permanently assumed to be lower than the acquisition and cost price (e.g. negative dividends and negative value adjustments).
</v>
      </c>
      <c r="C47" s="167" t="s">
        <v>402</v>
      </c>
      <c r="D47" s="167" t="s">
        <v>403</v>
      </c>
      <c r="E47" s="2"/>
    </row>
    <row r="48" spans="1:5" ht="14.25" customHeight="1" x14ac:dyDescent="0.25">
      <c r="A48" s="111">
        <v>23</v>
      </c>
      <c r="B48" s="126" t="str">
        <f t="shared" ca="1" si="1"/>
        <v>Interest costs etc. of financial fixed assets and current assets</v>
      </c>
      <c r="C48" s="167" t="s">
        <v>352</v>
      </c>
      <c r="D48" s="167" t="s">
        <v>404</v>
      </c>
      <c r="E48" s="2"/>
    </row>
    <row r="49" spans="1:5" ht="27" customHeight="1" x14ac:dyDescent="0.25">
      <c r="A49" s="117"/>
      <c r="B49" s="115" t="str">
        <f t="shared" ca="1" si="1"/>
        <v>• Of receivables, bonds and other securities as well as cash and cash equivalents.</v>
      </c>
      <c r="C49" s="93" t="s">
        <v>399</v>
      </c>
      <c r="D49" s="93" t="s">
        <v>405</v>
      </c>
      <c r="E49" s="2"/>
    </row>
    <row r="50" spans="1:5" s="4" customFormat="1" ht="15.75" x14ac:dyDescent="0.25">
      <c r="A50" s="170">
        <v>24</v>
      </c>
      <c r="B50" s="171" t="str">
        <f t="shared" ca="1" si="1"/>
        <v>Profit or loss before tax (+/-)</v>
      </c>
      <c r="C50" s="136" t="s">
        <v>288</v>
      </c>
      <c r="D50" s="136" t="s">
        <v>289</v>
      </c>
    </row>
    <row r="51" spans="1:5" ht="20.100000000000001" customHeight="1" x14ac:dyDescent="0.25">
      <c r="A51" s="98" t="str">
        <f ca="1">OFFSET($C51,0,$E$1-1)</f>
        <v>Taxes</v>
      </c>
      <c r="C51" s="138" t="s">
        <v>2</v>
      </c>
      <c r="D51" s="138" t="s">
        <v>49</v>
      </c>
      <c r="E51" s="2"/>
    </row>
    <row r="52" spans="1:5" x14ac:dyDescent="0.25">
      <c r="A52" s="117">
        <v>25</v>
      </c>
      <c r="B52" s="115" t="str">
        <f t="shared" ca="1" si="1"/>
        <v>Corporation tax etc. on ordinary profit/loss(+/-)</v>
      </c>
      <c r="C52" s="139" t="s">
        <v>69</v>
      </c>
      <c r="D52" s="139" t="s">
        <v>406</v>
      </c>
      <c r="E52" s="2"/>
    </row>
    <row r="53" spans="1:5" ht="20.100000000000001" customHeight="1" x14ac:dyDescent="0.25">
      <c r="A53" s="98" t="str">
        <f ca="1">OFFSET($C53,0,$E$1-1)</f>
        <v>Profit or loss for the year</v>
      </c>
      <c r="C53" s="138" t="s">
        <v>28</v>
      </c>
      <c r="D53" s="138" t="s">
        <v>65</v>
      </c>
      <c r="E53" s="2"/>
    </row>
    <row r="54" spans="1:5" s="4" customFormat="1" ht="21.95" customHeight="1" thickBot="1" x14ac:dyDescent="0.3">
      <c r="A54" s="177">
        <v>26</v>
      </c>
      <c r="B54" s="172" t="str">
        <f t="shared" ca="1" si="1"/>
        <v>Profit or loss for the year (+/-)</v>
      </c>
      <c r="C54" s="81" t="s">
        <v>286</v>
      </c>
      <c r="D54" s="81" t="s">
        <v>287</v>
      </c>
    </row>
    <row r="55" spans="1:5" s="4" customFormat="1" ht="9.9499999999999993" customHeight="1" thickTop="1" x14ac:dyDescent="0.25">
      <c r="B55" s="93"/>
      <c r="C55" s="140"/>
      <c r="D55" s="140"/>
    </row>
    <row r="56" spans="1:5" ht="20.100000000000001" customHeight="1" x14ac:dyDescent="0.25">
      <c r="A56" s="38" t="str">
        <f ca="1">OFFSET($C56,0,$E$1-1)</f>
        <v>Appropriation of profit or treatment of loss</v>
      </c>
      <c r="B56" s="115"/>
      <c r="C56" s="138" t="s">
        <v>3</v>
      </c>
      <c r="D56" s="138" t="s">
        <v>51</v>
      </c>
      <c r="E56" s="2"/>
    </row>
    <row r="57" spans="1:5" x14ac:dyDescent="0.25">
      <c r="A57" s="111">
        <v>27</v>
      </c>
      <c r="B57" s="93" t="str">
        <f t="shared" ca="1" si="1"/>
        <v>Consolidation i.e. profit retained (+) or loss sustained (-)</v>
      </c>
      <c r="C57" s="141" t="s">
        <v>29</v>
      </c>
      <c r="D57" s="141" t="s">
        <v>639</v>
      </c>
      <c r="E57" s="2"/>
    </row>
    <row r="58" spans="1:5" x14ac:dyDescent="0.25">
      <c r="A58" s="111"/>
      <c r="C58" s="141"/>
      <c r="D58" s="141"/>
      <c r="E58" s="2"/>
    </row>
    <row r="59" spans="1:5" ht="30" x14ac:dyDescent="0.25">
      <c r="A59" s="111">
        <v>28</v>
      </c>
      <c r="B59" s="93" t="str">
        <f t="shared" ca="1" si="1"/>
        <v>Dividends to shareholders and similar payments to owners, including extraordinary dividends</v>
      </c>
      <c r="C59" s="59" t="s">
        <v>89</v>
      </c>
      <c r="D59" s="59" t="s">
        <v>407</v>
      </c>
      <c r="E59" s="2"/>
    </row>
    <row r="60" spans="1:5" x14ac:dyDescent="0.25">
      <c r="A60" s="111"/>
      <c r="C60" s="165"/>
      <c r="D60" s="165"/>
      <c r="E60" s="2"/>
    </row>
    <row r="61" spans="1:5" ht="6.75" customHeight="1" thickBot="1" x14ac:dyDescent="0.3">
      <c r="A61" s="3"/>
      <c r="B61" s="121"/>
      <c r="E61" s="2"/>
    </row>
    <row r="62" spans="1:5" s="8" customFormat="1" ht="21.95" customHeight="1" x14ac:dyDescent="0.3">
      <c r="A62" s="131" t="str">
        <f ca="1">OFFSET($C62,0,$E$1-1)</f>
        <v>Balance sheet</v>
      </c>
      <c r="B62" s="93"/>
      <c r="C62" s="142" t="s">
        <v>4</v>
      </c>
      <c r="D62" s="142" t="s">
        <v>59</v>
      </c>
    </row>
    <row r="63" spans="1:5" ht="15.75" thickBot="1" x14ac:dyDescent="0.3">
      <c r="A63" s="12"/>
      <c r="B63" s="121"/>
      <c r="C63" s="143"/>
      <c r="D63" s="143" t="s">
        <v>53</v>
      </c>
      <c r="E63" s="2"/>
    </row>
    <row r="64" spans="1:5" ht="6.75" customHeight="1" x14ac:dyDescent="0.25">
      <c r="C64" s="111"/>
      <c r="D64" s="111"/>
      <c r="E64" s="2"/>
    </row>
    <row r="65" spans="1:5" ht="61.5" customHeight="1" x14ac:dyDescent="0.25">
      <c r="B65" s="125" t="str">
        <f t="shared" ca="1" si="1"/>
        <v>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v>
      </c>
      <c r="C65" s="151" t="s">
        <v>359</v>
      </c>
      <c r="D65" s="123" t="s">
        <v>360</v>
      </c>
      <c r="E65" s="2"/>
    </row>
    <row r="66" spans="1:5" ht="6.75" customHeight="1" x14ac:dyDescent="0.25">
      <c r="E66" s="2"/>
    </row>
    <row r="67" spans="1:5" s="4" customFormat="1" ht="9.9499999999999993" customHeight="1" x14ac:dyDescent="0.25">
      <c r="B67" s="93"/>
      <c r="C67" s="140"/>
      <c r="D67" s="140"/>
    </row>
    <row r="68" spans="1:5" ht="20.100000000000001" customHeight="1" x14ac:dyDescent="0.3">
      <c r="A68" s="183" t="str">
        <f ca="1">OFFSET($C68,0,$E$1-1)</f>
        <v>Liabilities</v>
      </c>
      <c r="B68" s="115"/>
      <c r="C68" s="138" t="s">
        <v>5</v>
      </c>
      <c r="D68" s="138" t="s">
        <v>61</v>
      </c>
      <c r="E68" s="2"/>
    </row>
    <row r="69" spans="1:5" ht="26.25" customHeight="1" thickBot="1" x14ac:dyDescent="0.3">
      <c r="A69" s="174">
        <v>55</v>
      </c>
      <c r="B69" s="122" t="str">
        <f t="shared" ca="1" si="1"/>
        <v>Equity, at the end of the year (+/-)</v>
      </c>
      <c r="C69" s="60" t="s">
        <v>291</v>
      </c>
      <c r="D69" s="60" t="s">
        <v>408</v>
      </c>
      <c r="E69" s="2"/>
    </row>
    <row r="70" spans="1:5" ht="8.1" customHeight="1" x14ac:dyDescent="0.25">
      <c r="C70" s="144"/>
      <c r="D70" s="144"/>
      <c r="E70" s="2"/>
    </row>
    <row r="71" spans="1:5" s="4" customFormat="1" ht="21.95" customHeight="1" thickBot="1" x14ac:dyDescent="0.3">
      <c r="A71" s="176">
        <v>61</v>
      </c>
      <c r="B71" s="132" t="str">
        <f t="shared" ca="1" si="1"/>
        <v>Equity and liabilities, total</v>
      </c>
      <c r="C71" s="81" t="s">
        <v>30</v>
      </c>
      <c r="D71" s="81" t="s">
        <v>90</v>
      </c>
    </row>
    <row r="72" spans="1:5" s="4" customFormat="1" ht="9.9499999999999993" customHeight="1" thickTop="1" x14ac:dyDescent="0.25">
      <c r="B72" s="93"/>
      <c r="C72" s="140"/>
      <c r="D72" s="140"/>
    </row>
    <row r="73" spans="1:5" ht="6.75" customHeight="1" thickBot="1" x14ac:dyDescent="0.3">
      <c r="A73" s="3"/>
      <c r="B73" s="121"/>
      <c r="E73" s="2"/>
    </row>
    <row r="74" spans="1:5" ht="21.95" customHeight="1" x14ac:dyDescent="0.3">
      <c r="A74" s="131" t="str">
        <f ca="1">OFFSET($C74,0,$E$1-1)</f>
        <v>Investments during the financial year</v>
      </c>
      <c r="C74" s="144" t="s">
        <v>7</v>
      </c>
      <c r="D74" s="144" t="s">
        <v>66</v>
      </c>
      <c r="E74" s="2"/>
    </row>
    <row r="75" spans="1:5" ht="15.75" thickBot="1" x14ac:dyDescent="0.3">
      <c r="A75" s="3"/>
      <c r="B75" s="121" t="str">
        <f t="shared" ca="1" si="1"/>
        <v/>
      </c>
      <c r="C75" s="145"/>
      <c r="D75" s="145" t="s">
        <v>53</v>
      </c>
      <c r="E75" s="2"/>
    </row>
    <row r="76" spans="1:5" ht="6.75" customHeight="1" x14ac:dyDescent="0.25">
      <c r="C76" s="146"/>
      <c r="D76" s="146"/>
      <c r="E76" s="2"/>
    </row>
    <row r="77" spans="1:5" x14ac:dyDescent="0.25">
      <c r="B77" s="153" t="str">
        <f t="shared" ca="1" si="1"/>
        <v>Investments only include assets intended for the company's continuing ownership or use.</v>
      </c>
      <c r="C77" s="151" t="s">
        <v>6</v>
      </c>
      <c r="D77" s="123" t="s">
        <v>409</v>
      </c>
      <c r="E77" s="2"/>
    </row>
    <row r="78" spans="1:5" ht="6.75" customHeight="1" x14ac:dyDescent="0.25">
      <c r="E78" s="2"/>
    </row>
    <row r="79" spans="1:5" ht="20.100000000000001" customHeight="1" x14ac:dyDescent="0.25">
      <c r="A79" s="38" t="str">
        <f ca="1">OFFSET($C79,0,$E$1-1)</f>
        <v>Additions</v>
      </c>
      <c r="B79" s="115"/>
      <c r="C79" s="138" t="s">
        <v>8</v>
      </c>
      <c r="D79" s="138" t="s">
        <v>410</v>
      </c>
      <c r="E79" s="2"/>
    </row>
    <row r="80" spans="1:5" ht="6.75" customHeight="1" x14ac:dyDescent="0.25">
      <c r="E80" s="2"/>
    </row>
    <row r="81" spans="1:5" ht="54.75" customHeight="1" x14ac:dyDescent="0.25">
      <c r="A81" s="92"/>
      <c r="B81" s="154" t="str">
        <f t="shared" ca="1" si="1"/>
        <v>State additions at cost value, i.e. the value before any accounting and financial adjustments (e.g. depreciation, capital losses and government subsidies).
Please note that you must only report additions for this financial year.
Do not include transfers to assets, when they are related to the completion of projects in progress.</v>
      </c>
      <c r="C81" s="154" t="s">
        <v>88</v>
      </c>
      <c r="D81" s="154" t="s">
        <v>411</v>
      </c>
      <c r="E81" s="2"/>
    </row>
    <row r="82" spans="1:5" ht="12.75" customHeight="1" x14ac:dyDescent="0.25">
      <c r="E82" s="2"/>
    </row>
    <row r="83" spans="1:5" ht="152.25" customHeight="1" x14ac:dyDescent="0.25">
      <c r="B83" s="154" t="str">
        <f t="shared" ca="1" si="1"/>
        <v>Include: 
• Capitalised costs for own production/manufacture of both tangible and intangible assets.
• The acquisition cost of lease assets, if the company has entered into new financial leasing contracts, during the reporting year (except for IFRS 16 leases).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v>
      </c>
      <c r="C83" s="154" t="s">
        <v>412</v>
      </c>
      <c r="D83" s="154" t="s">
        <v>413</v>
      </c>
      <c r="E83" s="2"/>
    </row>
    <row r="84" spans="1:5" s="34" customFormat="1" ht="9" customHeight="1" thickBot="1" x14ac:dyDescent="0.3">
      <c r="A84" s="3"/>
      <c r="B84" s="121"/>
      <c r="C84" s="138"/>
      <c r="D84" s="138"/>
    </row>
    <row r="85" spans="1:5" ht="42" customHeight="1" x14ac:dyDescent="0.25">
      <c r="A85" s="92"/>
      <c r="B85" s="182" t="str">
        <f t="shared" ca="1" si="1"/>
        <v xml:space="preserve">Intangible fixed assets </v>
      </c>
      <c r="C85" s="147" t="s">
        <v>13</v>
      </c>
      <c r="D85" s="147" t="s">
        <v>347</v>
      </c>
      <c r="E85" s="2"/>
    </row>
    <row r="86" spans="1:5" ht="45" x14ac:dyDescent="0.25">
      <c r="A86" s="117">
        <v>62</v>
      </c>
      <c r="B86" s="115" t="str">
        <f t="shared" ca="1" si="1"/>
        <v>Additions to completed development projects, at cost value
• Note that transfers from item no. 66, Intangible assets under development, are not an addition.</v>
      </c>
      <c r="C86" s="93" t="s">
        <v>414</v>
      </c>
      <c r="D86" s="93" t="s">
        <v>415</v>
      </c>
      <c r="E86" s="2"/>
    </row>
    <row r="87" spans="1:5" ht="45" x14ac:dyDescent="0.25">
      <c r="A87" s="117">
        <v>63</v>
      </c>
      <c r="B87" s="115" t="str">
        <f t="shared" ca="1" si="1"/>
        <v>Additions to acquired licences, patents and similar rights, at cost value
• Note that transfers from item no. 66, Intangible assets under development, are not an addition.</v>
      </c>
      <c r="C87" s="167" t="s">
        <v>416</v>
      </c>
      <c r="D87" s="167" t="s">
        <v>417</v>
      </c>
      <c r="E87" s="2"/>
    </row>
    <row r="88" spans="1:5" ht="45" x14ac:dyDescent="0.25">
      <c r="A88" s="169">
        <v>64</v>
      </c>
      <c r="B88" s="178" t="str">
        <f t="shared" ca="1" si="1"/>
        <v>Additions to software, at cost value
• Note, that transfers from item no. 66, Intangible assets in progress, are not an addition.</v>
      </c>
      <c r="C88" s="167" t="s">
        <v>418</v>
      </c>
      <c r="D88" s="167" t="s">
        <v>419</v>
      </c>
      <c r="E88" s="2"/>
    </row>
    <row r="89" spans="1:5" ht="45" x14ac:dyDescent="0.25">
      <c r="A89" s="169">
        <v>65</v>
      </c>
      <c r="B89" s="178" t="str">
        <f t="shared" ca="1" si="1"/>
        <v>Additions to goodwill
• Note, that transfers from item no. 66, Intangible assets in progress, are not an addition.</v>
      </c>
      <c r="C89" s="106" t="s">
        <v>420</v>
      </c>
      <c r="D89" s="106" t="s">
        <v>421</v>
      </c>
      <c r="E89" s="2"/>
    </row>
    <row r="90" spans="1:5" ht="27" customHeight="1" thickBot="1" x14ac:dyDescent="0.3">
      <c r="A90" s="179">
        <v>66</v>
      </c>
      <c r="B90" s="180" t="str">
        <f t="shared" ca="1" si="1"/>
        <v>Additions to intangible assets in progress</v>
      </c>
      <c r="C90" s="60" t="s">
        <v>301</v>
      </c>
      <c r="D90" s="60" t="s">
        <v>422</v>
      </c>
      <c r="E90" s="2"/>
    </row>
    <row r="91" spans="1:5" s="4" customFormat="1" ht="33" customHeight="1" x14ac:dyDescent="0.25">
      <c r="A91" s="110">
        <v>67</v>
      </c>
      <c r="B91" s="126" t="str">
        <f t="shared" ca="1" si="1"/>
        <v>Intangible assets, total</v>
      </c>
      <c r="C91" s="136" t="s">
        <v>31</v>
      </c>
      <c r="D91" s="136" t="s">
        <v>67</v>
      </c>
    </row>
    <row r="92" spans="1:5" ht="24.75" customHeight="1" x14ac:dyDescent="0.25">
      <c r="A92" s="116"/>
      <c r="B92" s="166" t="str">
        <f t="shared" ca="1" si="1"/>
        <v>Land and buildings</v>
      </c>
      <c r="C92" s="148" t="s">
        <v>62</v>
      </c>
      <c r="D92" s="148" t="s">
        <v>60</v>
      </c>
      <c r="E92" s="2"/>
    </row>
    <row r="93" spans="1:5" ht="60" customHeight="1" x14ac:dyDescent="0.25">
      <c r="A93" s="117">
        <v>68</v>
      </c>
      <c r="B93" s="115" t="str">
        <f t="shared" ca="1" si="1"/>
        <v xml:space="preserve">Additions to/Purchases of existing buildings (incl. land value. )
• Note that transfers from item no. 77, Tangible assets in progress, are not an addition. </v>
      </c>
      <c r="C93" s="93" t="s">
        <v>423</v>
      </c>
      <c r="D93" s="93" t="s">
        <v>424</v>
      </c>
      <c r="E93" s="2"/>
    </row>
    <row r="94" spans="1:5" ht="59.25" customHeight="1" x14ac:dyDescent="0.25">
      <c r="A94" s="169">
        <v>69</v>
      </c>
      <c r="B94" s="178" t="str">
        <f t="shared" ca="1" si="1"/>
        <v xml:space="preserve">Additions to construction costs of new buildings (excl. land)
• Note that transfers from item no. 77, Tangible assets in progress, are not an addition. </v>
      </c>
      <c r="C94" s="167" t="s">
        <v>425</v>
      </c>
      <c r="D94" s="167" t="s">
        <v>426</v>
      </c>
      <c r="E94" s="2"/>
    </row>
    <row r="95" spans="1:5" ht="39.75" customHeight="1" x14ac:dyDescent="0.25">
      <c r="A95" s="169">
        <v>70</v>
      </c>
      <c r="B95" s="178" t="str">
        <f t="shared" ca="1" si="1"/>
        <v xml:space="preserve">Additions to/Purchases of undeveloped land
</v>
      </c>
      <c r="C95" s="36" t="s">
        <v>302</v>
      </c>
      <c r="D95" s="167" t="s">
        <v>427</v>
      </c>
      <c r="E95" s="2"/>
    </row>
    <row r="96" spans="1:5" ht="76.5" customHeight="1" x14ac:dyDescent="0.25">
      <c r="A96" s="117">
        <v>71</v>
      </c>
      <c r="B96" s="115" t="str">
        <f t="shared" ca="1" si="1"/>
        <v xml:space="preserve">Additions to refurbishment of buildings, at cost value
Do not include: 
• Leasehold refurbishment costs (added to item no. 75).
• Note that transfers from item no. 77, Tangible assets in progress, are not an addition. </v>
      </c>
      <c r="C96" s="106" t="s">
        <v>348</v>
      </c>
      <c r="D96" s="106" t="s">
        <v>428</v>
      </c>
      <c r="E96" s="2"/>
    </row>
    <row r="97" spans="1:5" ht="61.5" customHeight="1" thickBot="1" x14ac:dyDescent="0.3">
      <c r="A97" s="179">
        <v>72</v>
      </c>
      <c r="B97" s="180" t="str">
        <f t="shared" ca="1" si="1"/>
        <v xml:space="preserve">Additions to roads, harbours, squares, etc., at cost value
• Note that transfers from item no. 77, Tangible assets in progress, are not an addition. </v>
      </c>
      <c r="C97" s="167" t="s">
        <v>429</v>
      </c>
      <c r="D97" s="167" t="s">
        <v>430</v>
      </c>
      <c r="E97" s="2"/>
    </row>
    <row r="98" spans="1:5" s="4" customFormat="1" ht="30" customHeight="1" x14ac:dyDescent="0.25">
      <c r="A98" s="110">
        <v>73</v>
      </c>
      <c r="B98" s="126" t="str">
        <f t="shared" ca="1" si="1"/>
        <v>Land and buildings, total</v>
      </c>
      <c r="C98" s="136" t="s">
        <v>33</v>
      </c>
      <c r="D98" s="136" t="s">
        <v>68</v>
      </c>
    </row>
    <row r="99" spans="1:5" ht="27.75" customHeight="1" x14ac:dyDescent="0.25">
      <c r="A99" s="116"/>
      <c r="B99" s="166" t="str">
        <f t="shared" ca="1" si="1"/>
        <v>Plant, machinery and equipment</v>
      </c>
      <c r="C99" s="148" t="s">
        <v>9</v>
      </c>
      <c r="D99" s="148" t="s">
        <v>91</v>
      </c>
      <c r="E99" s="2"/>
    </row>
    <row r="100" spans="1:5" ht="45" x14ac:dyDescent="0.25">
      <c r="A100" s="117">
        <v>74</v>
      </c>
      <c r="B100" s="115" t="str">
        <f t="shared" ca="1" si="1"/>
        <v xml:space="preserve">Additions to plant and machinery
• Note that transfers from item no. 77, Tangible assets in progress, are not an addition. </v>
      </c>
      <c r="C100" s="62" t="s">
        <v>431</v>
      </c>
      <c r="D100" s="62" t="s">
        <v>432</v>
      </c>
      <c r="E100" s="2"/>
    </row>
    <row r="101" spans="1:5" ht="77.25" customHeight="1" thickBot="1" x14ac:dyDescent="0.3">
      <c r="A101" s="179">
        <v>75</v>
      </c>
      <c r="B101" s="180" t="str">
        <f t="shared" ref="B101:B144" ca="1" si="2">OFFSET($C101,0,$E$1-1)</f>
        <v xml:space="preserve">Additions to other fixtures and fittings, tools and equipment, at cost value
Incl. leasehold improvements costs.
• Note that transfers from item no. 77, Tangible assets in progress, are not an addition. </v>
      </c>
      <c r="C101" s="93" t="s">
        <v>433</v>
      </c>
      <c r="D101" s="93" t="s">
        <v>434</v>
      </c>
      <c r="E101" s="2"/>
    </row>
    <row r="102" spans="1:5" s="4" customFormat="1" ht="12.75" customHeight="1" x14ac:dyDescent="0.25">
      <c r="A102" s="110">
        <v>76</v>
      </c>
      <c r="B102" s="126" t="str">
        <f t="shared" ca="1" si="2"/>
        <v>Plant, machinery and equipment, total</v>
      </c>
      <c r="C102" s="136" t="s">
        <v>52</v>
      </c>
      <c r="D102" s="136" t="s">
        <v>92</v>
      </c>
    </row>
    <row r="103" spans="1:5" ht="9.75" customHeight="1" x14ac:dyDescent="0.25">
      <c r="A103" s="117"/>
      <c r="B103" s="115"/>
      <c r="C103" s="149"/>
      <c r="D103" s="149"/>
      <c r="E103" s="2"/>
    </row>
    <row r="104" spans="1:5" ht="30" x14ac:dyDescent="0.25">
      <c r="A104" s="111">
        <v>77</v>
      </c>
      <c r="B104" s="93" t="str">
        <f t="shared" ca="1" si="2"/>
        <v>Additions to tangible assets in progress and prepayments</v>
      </c>
      <c r="C104" s="62" t="s">
        <v>82</v>
      </c>
      <c r="D104" s="62" t="s">
        <v>435</v>
      </c>
      <c r="E104" s="2"/>
    </row>
    <row r="105" spans="1:5" ht="8.1" customHeight="1" thickBot="1" x14ac:dyDescent="0.3">
      <c r="A105" s="3"/>
      <c r="B105" s="121"/>
      <c r="E105" s="2"/>
    </row>
    <row r="106" spans="1:5" s="4" customFormat="1" ht="21.95" customHeight="1" thickBot="1" x14ac:dyDescent="0.3">
      <c r="A106" s="176">
        <v>78</v>
      </c>
      <c r="B106" s="172" t="str">
        <f t="shared" ca="1" si="2"/>
        <v>Additions, total</v>
      </c>
      <c r="C106" s="81" t="s">
        <v>34</v>
      </c>
      <c r="D106" s="81" t="s">
        <v>436</v>
      </c>
    </row>
    <row r="107" spans="1:5" s="4" customFormat="1" ht="9.9499999999999993" customHeight="1" thickTop="1" x14ac:dyDescent="0.25">
      <c r="B107" s="93"/>
      <c r="C107" s="140"/>
      <c r="D107" s="140"/>
    </row>
    <row r="108" spans="1:5" ht="20.100000000000001" customHeight="1" x14ac:dyDescent="0.25">
      <c r="A108" s="38" t="str">
        <f ca="1">OFFSET($C108,0,$E$1-1)</f>
        <v>Disposals (at book value)</v>
      </c>
      <c r="B108" s="115"/>
      <c r="C108" s="138" t="s">
        <v>18</v>
      </c>
      <c r="D108" s="138" t="s">
        <v>437</v>
      </c>
      <c r="E108" s="2"/>
    </row>
    <row r="109" spans="1:5" ht="6" customHeight="1" x14ac:dyDescent="0.25">
      <c r="D109" s="93"/>
      <c r="E109" s="2"/>
    </row>
    <row r="110" spans="1:5" ht="28.5" customHeight="1" x14ac:dyDescent="0.25">
      <c r="B110" s="173" t="str">
        <f t="shared" ca="1" si="2"/>
        <v>Disposals must include the disposal of assets at cost value and the reversed depreciation, amortisation and impairment in connection with the disposals for the year.</v>
      </c>
      <c r="C110" s="151" t="s">
        <v>438</v>
      </c>
      <c r="D110" s="123" t="s">
        <v>439</v>
      </c>
      <c r="E110" s="2"/>
    </row>
    <row r="111" spans="1:5" ht="111" customHeight="1" x14ac:dyDescent="0.25">
      <c r="A111" s="92"/>
      <c r="B111" s="154" t="str">
        <f t="shared" ca="1" si="2"/>
        <v>•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v>
      </c>
      <c r="C111" s="151" t="s">
        <v>440</v>
      </c>
      <c r="D111" s="123" t="s">
        <v>441</v>
      </c>
      <c r="E111" s="2"/>
    </row>
    <row r="112" spans="1:5" ht="6" customHeight="1" x14ac:dyDescent="0.25">
      <c r="E112" s="2"/>
    </row>
    <row r="113" spans="1:5" ht="30" customHeight="1" x14ac:dyDescent="0.25">
      <c r="A113" s="92"/>
      <c r="B113" s="166" t="str">
        <f t="shared" ca="1" si="2"/>
        <v>Disposals of intangible assets</v>
      </c>
      <c r="C113" s="140" t="s">
        <v>76</v>
      </c>
      <c r="D113" s="148" t="s">
        <v>442</v>
      </c>
      <c r="E113" s="2"/>
    </row>
    <row r="114" spans="1:5" ht="23.25" customHeight="1" x14ac:dyDescent="0.25">
      <c r="A114" s="117">
        <v>79</v>
      </c>
      <c r="B114" s="115" t="str">
        <f t="shared" ca="1" si="2"/>
        <v>Disposals of completed development projects, at cost value</v>
      </c>
      <c r="C114" s="60" t="s">
        <v>14</v>
      </c>
      <c r="D114" s="60" t="s">
        <v>443</v>
      </c>
      <c r="E114" s="2"/>
    </row>
    <row r="115" spans="1:5" ht="30" x14ac:dyDescent="0.25">
      <c r="A115" s="169">
        <v>80</v>
      </c>
      <c r="B115" s="178" t="str">
        <f t="shared" ca="1" si="2"/>
        <v>Disposals of concessions, patents, licences, trademarks, and 
other similar rights, at cost value</v>
      </c>
      <c r="C115" s="167" t="s">
        <v>35</v>
      </c>
      <c r="D115" s="167" t="s">
        <v>444</v>
      </c>
      <c r="E115" s="2"/>
    </row>
    <row r="116" spans="1:5" ht="24" customHeight="1" x14ac:dyDescent="0.25">
      <c r="A116" s="117">
        <v>81</v>
      </c>
      <c r="B116" s="115" t="str">
        <f t="shared" ca="1" si="2"/>
        <v>Disposals of software, at cost value</v>
      </c>
      <c r="C116" s="44" t="s">
        <v>15</v>
      </c>
      <c r="D116" s="44" t="s">
        <v>445</v>
      </c>
      <c r="E116" s="2"/>
    </row>
    <row r="117" spans="1:5" ht="24" customHeight="1" thickBot="1" x14ac:dyDescent="0.3">
      <c r="A117" s="179">
        <v>82</v>
      </c>
      <c r="B117" s="180" t="str">
        <f t="shared" ca="1" si="2"/>
        <v>Disposals of goodwill, at cost value</v>
      </c>
      <c r="C117" s="60" t="s">
        <v>16</v>
      </c>
      <c r="D117" s="60" t="s">
        <v>446</v>
      </c>
      <c r="E117" s="2"/>
    </row>
    <row r="118" spans="1:5" s="4" customFormat="1" ht="30" x14ac:dyDescent="0.25">
      <c r="A118" s="110">
        <v>83</v>
      </c>
      <c r="B118" s="126" t="str">
        <f t="shared" ca="1" si="2"/>
        <v>Disposals of intangible assets, at cost value, total
(items no. 79+80+81+82)</v>
      </c>
      <c r="C118" s="152" t="s">
        <v>86</v>
      </c>
      <c r="D118" s="152" t="s">
        <v>447</v>
      </c>
    </row>
    <row r="119" spans="1:5" ht="20.100000000000001" customHeight="1" x14ac:dyDescent="0.25">
      <c r="A119" s="111"/>
      <c r="B119" s="166" t="str">
        <f t="shared" ca="1" si="2"/>
        <v>Disposals of land and buildings</v>
      </c>
      <c r="C119" s="140" t="s">
        <v>79</v>
      </c>
      <c r="D119" s="148" t="s">
        <v>448</v>
      </c>
      <c r="E119" s="2"/>
    </row>
    <row r="120" spans="1:5" ht="19.5" customHeight="1" x14ac:dyDescent="0.25">
      <c r="A120" s="117">
        <v>84</v>
      </c>
      <c r="B120" s="115" t="str">
        <f t="shared" ca="1" si="2"/>
        <v>Disposals of existing buildings (incl. land value), at cost value</v>
      </c>
      <c r="C120" s="60" t="s">
        <v>20</v>
      </c>
      <c r="D120" s="60" t="s">
        <v>449</v>
      </c>
      <c r="E120" s="2"/>
    </row>
    <row r="121" spans="1:5" ht="19.5" customHeight="1" x14ac:dyDescent="0.25">
      <c r="A121" s="117">
        <v>85</v>
      </c>
      <c r="B121" s="115" t="str">
        <f t="shared" ca="1" si="2"/>
        <v>Disposals of undeveloped land, at cost value</v>
      </c>
      <c r="C121" s="44" t="s">
        <v>36</v>
      </c>
      <c r="D121" s="44" t="s">
        <v>450</v>
      </c>
      <c r="E121" s="2"/>
    </row>
    <row r="122" spans="1:5" ht="19.5" customHeight="1" thickBot="1" x14ac:dyDescent="0.3">
      <c r="A122" s="179">
        <v>86</v>
      </c>
      <c r="B122" s="180" t="str">
        <f t="shared" ca="1" si="2"/>
        <v>Disposals of roads, harbours, squares, etc., at cost value</v>
      </c>
      <c r="C122" s="60" t="s">
        <v>37</v>
      </c>
      <c r="D122" s="60" t="s">
        <v>451</v>
      </c>
      <c r="E122" s="2"/>
    </row>
    <row r="123" spans="1:5" s="4" customFormat="1" ht="36" customHeight="1" x14ac:dyDescent="0.25">
      <c r="A123" s="110">
        <v>87</v>
      </c>
      <c r="B123" s="126" t="str">
        <f t="shared" ca="1" si="2"/>
        <v>Disposals of land and buildings, at cost value, total
(items no. 84+85+86)</v>
      </c>
      <c r="C123" s="152" t="s">
        <v>83</v>
      </c>
      <c r="D123" s="152" t="s">
        <v>452</v>
      </c>
    </row>
    <row r="124" spans="1:5" ht="20.100000000000001" customHeight="1" x14ac:dyDescent="0.25">
      <c r="A124" s="111"/>
      <c r="B124" s="166" t="str">
        <f t="shared" ca="1" si="2"/>
        <v>Disposals of machinery, plant and equipment</v>
      </c>
      <c r="C124" s="148" t="s">
        <v>77</v>
      </c>
      <c r="D124" s="148" t="s">
        <v>453</v>
      </c>
      <c r="E124" s="2"/>
    </row>
    <row r="125" spans="1:5" ht="24" customHeight="1" x14ac:dyDescent="0.25">
      <c r="A125" s="117">
        <v>88</v>
      </c>
      <c r="B125" s="115" t="str">
        <f t="shared" ca="1" si="2"/>
        <v>Disposals of plant and machinery, at cost value</v>
      </c>
      <c r="C125" s="60" t="s">
        <v>38</v>
      </c>
      <c r="D125" s="60" t="s">
        <v>454</v>
      </c>
      <c r="E125" s="2"/>
    </row>
    <row r="126" spans="1:5" customFormat="1" ht="30.75" thickBot="1" x14ac:dyDescent="0.3">
      <c r="A126" s="179">
        <v>89</v>
      </c>
      <c r="B126" s="180" t="str">
        <f t="shared" ca="1" si="2"/>
        <v>Disposals of other fixtures and fittings, tools and equipment, at cost value
Including disposals of leasehold fixtures and fittings.</v>
      </c>
      <c r="C126" s="93" t="s">
        <v>455</v>
      </c>
      <c r="D126" s="93" t="s">
        <v>456</v>
      </c>
    </row>
    <row r="127" spans="1:5" s="4" customFormat="1" ht="29.25" customHeight="1" x14ac:dyDescent="0.25">
      <c r="A127" s="110">
        <v>90</v>
      </c>
      <c r="B127" s="126" t="str">
        <f t="shared" ca="1" si="2"/>
        <v>Disposals of machinery, plant and equipment, at cost value, total
(items no. 88+89)</v>
      </c>
      <c r="C127" s="152" t="s">
        <v>85</v>
      </c>
      <c r="D127" s="152" t="s">
        <v>457</v>
      </c>
    </row>
    <row r="128" spans="1:5" ht="28.5" customHeight="1" x14ac:dyDescent="0.25">
      <c r="A128" s="119"/>
      <c r="B128" s="166" t="str">
        <f t="shared" ca="1" si="2"/>
        <v>Reversal of depreciation, amortisation and impairment on disposals of intangible assets</v>
      </c>
      <c r="C128" s="148" t="s">
        <v>17</v>
      </c>
      <c r="D128" s="148" t="s">
        <v>458</v>
      </c>
      <c r="E128" s="2"/>
    </row>
    <row r="129" spans="1:5" ht="23.25" customHeight="1" x14ac:dyDescent="0.25">
      <c r="A129" s="117">
        <v>91</v>
      </c>
      <c r="B129" s="115" t="str">
        <f t="shared" ca="1" si="2"/>
        <v>Reversal of depreciation, amortisation and impairment on disposals of the completed development projects</v>
      </c>
      <c r="C129" s="60" t="s">
        <v>78</v>
      </c>
      <c r="D129" s="60" t="s">
        <v>459</v>
      </c>
      <c r="E129" s="2"/>
    </row>
    <row r="130" spans="1:5" ht="46.5" customHeight="1" x14ac:dyDescent="0.25">
      <c r="A130" s="111">
        <v>92</v>
      </c>
      <c r="B130" s="93" t="str">
        <f t="shared" ca="1" si="2"/>
        <v>Reversal of depreciation, amortisation and impairment of the disposed concessions, patents, 
licences, trademarks and other similar rights</v>
      </c>
      <c r="C130" s="167" t="s">
        <v>71</v>
      </c>
      <c r="D130" s="167" t="s">
        <v>460</v>
      </c>
      <c r="E130" s="2"/>
    </row>
    <row r="131" spans="1:5" ht="21.75" customHeight="1" x14ac:dyDescent="0.25">
      <c r="A131" s="117">
        <v>93</v>
      </c>
      <c r="B131" s="115" t="str">
        <f t="shared" ca="1" si="2"/>
        <v>Reversal of depreciation, amortisation and impairment of the disposed software</v>
      </c>
      <c r="C131" s="44" t="s">
        <v>72</v>
      </c>
      <c r="D131" s="44" t="s">
        <v>461</v>
      </c>
      <c r="E131" s="2"/>
    </row>
    <row r="132" spans="1:5" ht="22.5" customHeight="1" thickBot="1" x14ac:dyDescent="0.3">
      <c r="A132" s="179">
        <v>94</v>
      </c>
      <c r="B132" s="180" t="str">
        <f t="shared" ca="1" si="2"/>
        <v>Reversal of depreciation, amortisation and impairment of the disposed goodwill</v>
      </c>
      <c r="C132" s="60" t="s">
        <v>73</v>
      </c>
      <c r="D132" s="60" t="s">
        <v>462</v>
      </c>
      <c r="E132" s="2"/>
    </row>
    <row r="133" spans="1:5" s="4" customFormat="1" ht="25.5" customHeight="1" x14ac:dyDescent="0.25">
      <c r="A133" s="110">
        <v>95</v>
      </c>
      <c r="B133" s="126" t="str">
        <f t="shared" ca="1" si="2"/>
        <v>Reversal of depreciation, amortisation and impairment on disposals of intangible assets, total</v>
      </c>
      <c r="C133" s="136" t="s">
        <v>21</v>
      </c>
      <c r="D133" s="136" t="s">
        <v>463</v>
      </c>
    </row>
    <row r="134" spans="1:5" ht="23.25" customHeight="1" x14ac:dyDescent="0.25">
      <c r="A134" s="111"/>
      <c r="B134" s="166" t="str">
        <f t="shared" ca="1" si="2"/>
        <v>Reversal of depreciation, amortisation and impairment on disposals of land and buidlings</v>
      </c>
      <c r="C134" s="148" t="s">
        <v>43</v>
      </c>
      <c r="D134" s="148" t="s">
        <v>464</v>
      </c>
      <c r="E134" s="2"/>
    </row>
    <row r="135" spans="1:5" x14ac:dyDescent="0.25">
      <c r="A135" s="117">
        <v>96</v>
      </c>
      <c r="B135" s="115" t="str">
        <f t="shared" ca="1" si="2"/>
        <v>Reversal of depreciation, amortisation and impairment of the disposed buildings</v>
      </c>
      <c r="C135" s="60" t="s">
        <v>39</v>
      </c>
      <c r="D135" s="60" t="s">
        <v>465</v>
      </c>
      <c r="E135" s="2"/>
    </row>
    <row r="136" spans="1:5" ht="21" customHeight="1" x14ac:dyDescent="0.25">
      <c r="A136" s="117">
        <v>97</v>
      </c>
      <c r="B136" s="115" t="str">
        <f t="shared" ca="1" si="2"/>
        <v>Reversal of depreciation, amortisation and impairment of the disposed undeveloped land</v>
      </c>
      <c r="C136" s="44" t="s">
        <v>74</v>
      </c>
      <c r="D136" s="44" t="s">
        <v>466</v>
      </c>
      <c r="E136" s="2"/>
    </row>
    <row r="137" spans="1:5" ht="21" customHeight="1" thickBot="1" x14ac:dyDescent="0.3">
      <c r="A137" s="179">
        <v>98</v>
      </c>
      <c r="B137" s="180" t="str">
        <f t="shared" ca="1" si="2"/>
        <v>Reversal of depreciation, amortisation and impairment on disposal of roads, harbours and squares</v>
      </c>
      <c r="C137" s="60" t="s">
        <v>75</v>
      </c>
      <c r="D137" s="60" t="s">
        <v>467</v>
      </c>
      <c r="E137" s="2"/>
    </row>
    <row r="138" spans="1:5" s="4" customFormat="1" ht="27" customHeight="1" x14ac:dyDescent="0.25">
      <c r="A138" s="110">
        <v>99</v>
      </c>
      <c r="B138" s="126" t="str">
        <f t="shared" ca="1" si="2"/>
        <v>Reversal of depreciation, amortisation and impairment on disposals of land and buildings, total</v>
      </c>
      <c r="C138" s="136" t="s">
        <v>40</v>
      </c>
      <c r="D138" s="136" t="s">
        <v>468</v>
      </c>
    </row>
    <row r="139" spans="1:5" ht="24" customHeight="1" x14ac:dyDescent="0.25">
      <c r="A139" s="111"/>
      <c r="B139" s="166" t="str">
        <f t="shared" ca="1" si="2"/>
        <v>Reversal of depreciation, amortisation and impairment on disposals of machinery, plant and equipment</v>
      </c>
      <c r="C139" s="148" t="s">
        <v>41</v>
      </c>
      <c r="D139" s="148" t="s">
        <v>469</v>
      </c>
      <c r="E139" s="2"/>
    </row>
    <row r="140" spans="1:5" x14ac:dyDescent="0.25">
      <c r="A140" s="117">
        <v>100</v>
      </c>
      <c r="B140" s="115" t="str">
        <f t="shared" ca="1" si="2"/>
        <v>Reversal of depreciation, amortisation and impairment of the disposed plant and machinery</v>
      </c>
      <c r="C140" s="61" t="s">
        <v>22</v>
      </c>
      <c r="D140" s="61" t="s">
        <v>470</v>
      </c>
      <c r="E140" s="2"/>
    </row>
    <row r="141" spans="1:5" customFormat="1" ht="30.75" thickBot="1" x14ac:dyDescent="0.3">
      <c r="A141" s="179">
        <v>101</v>
      </c>
      <c r="B141" s="180" t="str">
        <f t="shared" ca="1" si="2"/>
        <v>Reversal of depreciation, amortisation and impairment of the disposed other fixtures and fittings, 
tools and equipment</v>
      </c>
      <c r="C141" s="93" t="s">
        <v>81</v>
      </c>
      <c r="D141" s="93" t="s">
        <v>471</v>
      </c>
    </row>
    <row r="142" spans="1:5" s="4" customFormat="1" ht="26.25" customHeight="1" x14ac:dyDescent="0.25">
      <c r="A142" s="110">
        <v>102</v>
      </c>
      <c r="B142" s="126" t="str">
        <f t="shared" ca="1" si="2"/>
        <v>Reversal of depreciation, amortisation and impairment of the disposed machinery, plant and equipment, total</v>
      </c>
      <c r="C142" s="136" t="s">
        <v>42</v>
      </c>
      <c r="D142" s="136" t="s">
        <v>472</v>
      </c>
    </row>
    <row r="143" spans="1:5" ht="6" customHeight="1" thickBot="1" x14ac:dyDescent="0.3">
      <c r="A143" s="181"/>
      <c r="B143" s="121"/>
      <c r="C143" s="149"/>
      <c r="D143" s="149"/>
      <c r="E143" s="2"/>
    </row>
    <row r="144" spans="1:5" s="4" customFormat="1" ht="31.5" customHeight="1" thickBot="1" x14ac:dyDescent="0.3">
      <c r="A144" s="176">
        <v>103</v>
      </c>
      <c r="B144" s="172" t="str">
        <f t="shared" ca="1" si="2"/>
        <v>Disposals, at book value, total 
(item no. 83+87+90-95-99-102)</v>
      </c>
      <c r="C144" s="150" t="s">
        <v>84</v>
      </c>
      <c r="D144" s="150" t="s">
        <v>473</v>
      </c>
    </row>
    <row r="145" spans="2:5" s="4" customFormat="1" ht="3.95" customHeight="1" thickTop="1" x14ac:dyDescent="0.25">
      <c r="B145" s="93"/>
      <c r="C145" s="140"/>
      <c r="D145" s="140"/>
    </row>
    <row r="146" spans="2:5" ht="6.75" customHeight="1" x14ac:dyDescent="0.25">
      <c r="E146" s="2"/>
    </row>
    <row r="147" spans="2:5" x14ac:dyDescent="0.25">
      <c r="E147" s="2"/>
    </row>
    <row r="148" spans="2:5" x14ac:dyDescent="0.25">
      <c r="E148" s="2"/>
    </row>
    <row r="149" spans="2:5" x14ac:dyDescent="0.25">
      <c r="E149" s="2"/>
    </row>
    <row r="150" spans="2:5" x14ac:dyDescent="0.25">
      <c r="E150" s="2"/>
    </row>
    <row r="151" spans="2:5" x14ac:dyDescent="0.25">
      <c r="E151" s="2"/>
    </row>
    <row r="152" spans="2:5" x14ac:dyDescent="0.25">
      <c r="E152" s="2"/>
    </row>
    <row r="153" spans="2:5" x14ac:dyDescent="0.25">
      <c r="E153" s="2"/>
    </row>
    <row r="154" spans="2:5" x14ac:dyDescent="0.25">
      <c r="E154" s="2"/>
    </row>
    <row r="155" spans="2:5" x14ac:dyDescent="0.25">
      <c r="E155" s="2"/>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1</xdr:col>
                    <xdr:colOff>5172075</xdr:colOff>
                    <xdr:row>0</xdr:row>
                    <xdr:rowOff>66675</xdr:rowOff>
                  </from>
                  <to>
                    <xdr:col>1</xdr:col>
                    <xdr:colOff>6686550</xdr:colOff>
                    <xdr:row>0</xdr:row>
                    <xdr:rowOff>504825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xdr:col>
                    <xdr:colOff>5238750</xdr:colOff>
                    <xdr:row>0</xdr:row>
                    <xdr:rowOff>133350</xdr:rowOff>
                  </from>
                  <to>
                    <xdr:col>1</xdr:col>
                    <xdr:colOff>5676900</xdr:colOff>
                    <xdr:row>0</xdr:row>
                    <xdr:rowOff>457200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1</xdr:col>
                    <xdr:colOff>5886450</xdr:colOff>
                    <xdr:row>0</xdr:row>
                    <xdr:rowOff>133350</xdr:rowOff>
                  </from>
                  <to>
                    <xdr:col>1</xdr:col>
                    <xdr:colOff>6343650</xdr:colOff>
                    <xdr:row>0</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P117"/>
  <sheetViews>
    <sheetView topLeftCell="P1" workbookViewId="0">
      <selection activeCell="P1" sqref="P1:P1048576"/>
    </sheetView>
  </sheetViews>
  <sheetFormatPr defaultRowHeight="15" outlineLevelCol="1" x14ac:dyDescent="0.25"/>
  <cols>
    <col min="1" max="1" width="9.7109375" hidden="1" customWidth="1" outlineLevel="1"/>
    <col min="2" max="2" width="9.140625" style="82" hidden="1" customWidth="1" outlineLevel="1"/>
    <col min="3" max="3" width="9.140625" hidden="1" customWidth="1" outlineLevel="1"/>
    <col min="4" max="4" width="135.42578125" hidden="1" customWidth="1" outlineLevel="1"/>
    <col min="5" max="9" width="9.140625" hidden="1" customWidth="1" outlineLevel="1"/>
    <col min="10" max="10" width="53" hidden="1" customWidth="1" outlineLevel="1"/>
    <col min="11" max="11" width="39.140625" hidden="1" customWidth="1" outlineLevel="1"/>
    <col min="12" max="15" width="9.140625" hidden="1" customWidth="1" outlineLevel="1"/>
    <col min="16" max="16" width="10.42578125" style="83" bestFit="1" customWidth="1" collapsed="1"/>
  </cols>
  <sheetData>
    <row r="1" spans="1:16" x14ac:dyDescent="0.25">
      <c r="P1" s="83" t="s">
        <v>96</v>
      </c>
    </row>
    <row r="2" spans="1:16" x14ac:dyDescent="0.25">
      <c r="E2" t="s">
        <v>97</v>
      </c>
      <c r="G2" t="s">
        <v>98</v>
      </c>
      <c r="J2" t="s">
        <v>99</v>
      </c>
      <c r="K2" t="s">
        <v>100</v>
      </c>
      <c r="L2" t="s">
        <v>101</v>
      </c>
      <c r="P2" s="83" t="s">
        <v>102</v>
      </c>
    </row>
    <row r="3" spans="1:16" x14ac:dyDescent="0.25">
      <c r="D3" t="s">
        <v>103</v>
      </c>
      <c r="E3">
        <f>FIND("&lt;",D3,1)</f>
        <v>1</v>
      </c>
      <c r="F3">
        <f>FIND("&gt;",D3,1)</f>
        <v>55</v>
      </c>
      <c r="G3">
        <f>FIND("&lt;",D3,F3)</f>
        <v>74</v>
      </c>
      <c r="H3">
        <f>FIND("&gt;",D3,G3)</f>
        <v>112</v>
      </c>
      <c r="J3" t="str">
        <f>MID(D3,E3,F3)</f>
        <v>&lt;c:InformationOnTypeOfSubmittedReport contextRef="c10"&gt;</v>
      </c>
      <c r="K3" s="84" t="s">
        <v>285</v>
      </c>
      <c r="L3" t="str">
        <f>MID(D3,G3,H3)</f>
        <v>&lt;/c:InformationOnTypeOfSubmittedReport&gt;</v>
      </c>
      <c r="P3" s="83" t="str">
        <f t="shared" ref="P3:P34" si="0">+J3&amp;K3&amp;L3</f>
        <v>&lt;c:InformationOnTypeOfSubmittedReport contextRef="c10"&gt;Regnskabsstatistik&lt;/c:InformationOnTypeOfSubmittedReport&gt;</v>
      </c>
    </row>
    <row r="4" spans="1:16" x14ac:dyDescent="0.25">
      <c r="D4" t="s">
        <v>104</v>
      </c>
      <c r="E4">
        <f>FIND("&lt;",D4,1)</f>
        <v>1</v>
      </c>
      <c r="F4">
        <f t="shared" ref="F4:F67" si="1">FIND("&gt;",D4,1)</f>
        <v>45</v>
      </c>
      <c r="G4">
        <f t="shared" ref="G4:G67" si="2">FIND("&lt;",D4,F4)</f>
        <v>56</v>
      </c>
      <c r="H4">
        <f t="shared" ref="H4:H67" si="3">FIND("&gt;",D4,G4)</f>
        <v>84</v>
      </c>
      <c r="J4" t="str">
        <f t="shared" ref="J4:J67" si="4">MID(D4,E4,F4)</f>
        <v>&lt;c:ReportingPeriodStartDate contextRef="c10"&gt;</v>
      </c>
      <c r="K4" s="85" t="str">
        <f>Regnskabsstatistik!F6</f>
        <v>2025-01-01</v>
      </c>
      <c r="L4" t="str">
        <f t="shared" ref="L4:L66" si="5">MID(D4,G4,H4)</f>
        <v>&lt;/c:ReportingPeriodStartDate&gt;</v>
      </c>
      <c r="P4" s="83" t="str">
        <f t="shared" si="0"/>
        <v>&lt;c:ReportingPeriodStartDate contextRef="c10"&gt;2025-01-01&lt;/c:ReportingPeriodStartDate&gt;</v>
      </c>
    </row>
    <row r="5" spans="1:16" x14ac:dyDescent="0.25">
      <c r="D5" t="s">
        <v>105</v>
      </c>
      <c r="E5">
        <f t="shared" ref="E5:E68" si="6">FIND("&lt;",D5,1)</f>
        <v>1</v>
      </c>
      <c r="F5">
        <f t="shared" si="1"/>
        <v>43</v>
      </c>
      <c r="G5">
        <f t="shared" si="2"/>
        <v>54</v>
      </c>
      <c r="H5">
        <f t="shared" si="3"/>
        <v>80</v>
      </c>
      <c r="J5" t="str">
        <f t="shared" si="4"/>
        <v>&lt;c:ReportingPeriodEndDate contextRef="c10"&gt;</v>
      </c>
      <c r="K5" s="85" t="str">
        <f>Regnskabsstatistik!G6</f>
        <v>2025-12-31</v>
      </c>
      <c r="L5" t="str">
        <f t="shared" si="5"/>
        <v>&lt;/c:ReportingPeriodEndDate&gt;</v>
      </c>
      <c r="P5" s="83" t="str">
        <f t="shared" si="0"/>
        <v>&lt;c:ReportingPeriodEndDate contextRef="c10"&gt;2025-12-31&lt;/c:ReportingPeriodEndDate&gt;</v>
      </c>
    </row>
    <row r="6" spans="1:16" x14ac:dyDescent="0.25">
      <c r="D6" t="s">
        <v>106</v>
      </c>
      <c r="E6">
        <f t="shared" si="6"/>
        <v>1</v>
      </c>
      <c r="F6">
        <f t="shared" si="1"/>
        <v>43</v>
      </c>
      <c r="G6">
        <f t="shared" si="2"/>
        <v>54</v>
      </c>
      <c r="H6">
        <f t="shared" si="3"/>
        <v>80</v>
      </c>
      <c r="J6" t="str">
        <f t="shared" si="4"/>
        <v>&lt;c:DateOfApprovalOfReport contextRef="c10"&gt;</v>
      </c>
      <c r="K6" s="85" t="str">
        <f>Regnskabsstatistik!F150</f>
        <v>2026-05-01</v>
      </c>
      <c r="L6" t="str">
        <f t="shared" si="5"/>
        <v>&lt;/c:DateOfApprovalOfReport&gt;</v>
      </c>
      <c r="P6" s="83" t="str">
        <f t="shared" si="0"/>
        <v>&lt;c:DateOfApprovalOfReport contextRef="c10"&gt;2026-05-01&lt;/c:DateOfApprovalOfReport&gt;</v>
      </c>
    </row>
    <row r="7" spans="1:16" x14ac:dyDescent="0.25">
      <c r="D7" t="s">
        <v>107</v>
      </c>
      <c r="E7">
        <f t="shared" si="6"/>
        <v>1</v>
      </c>
      <c r="F7">
        <f t="shared" si="1"/>
        <v>42</v>
      </c>
      <c r="G7">
        <f t="shared" si="2"/>
        <v>65</v>
      </c>
      <c r="H7">
        <f t="shared" si="3"/>
        <v>90</v>
      </c>
      <c r="J7" t="str">
        <f t="shared" si="4"/>
        <v>&lt;c:NameOfReportingEntity contextRef="c10"&gt;</v>
      </c>
      <c r="K7" s="84" t="str">
        <f>Regnskabsstatistik!F3</f>
        <v>Test A/S</v>
      </c>
      <c r="L7" t="str">
        <f t="shared" si="5"/>
        <v>&lt;/c:NameOfReportingEntity&gt;</v>
      </c>
      <c r="P7" s="83" t="str">
        <f t="shared" si="0"/>
        <v>&lt;c:NameOfReportingEntity contextRef="c10"&gt;Test A/S&lt;/c:NameOfReportingEntity&gt;</v>
      </c>
    </row>
    <row r="8" spans="1:16" x14ac:dyDescent="0.25">
      <c r="D8" t="s">
        <v>108</v>
      </c>
      <c r="E8">
        <f>FIND("&lt;",D8,1)</f>
        <v>1</v>
      </c>
      <c r="F8">
        <f>FIND("&gt;",D8,1)</f>
        <v>61</v>
      </c>
      <c r="G8">
        <f t="shared" si="2"/>
        <v>70</v>
      </c>
      <c r="H8">
        <f t="shared" si="3"/>
        <v>114</v>
      </c>
      <c r="J8" t="str">
        <f>MID(D8,E8,F8)</f>
        <v>&lt;c:IdentificationNumberCvrOfReportingEntity contextRef="c10"&gt;</v>
      </c>
      <c r="K8" s="84">
        <f>Regnskabsstatistik!F2</f>
        <v>17150413</v>
      </c>
      <c r="L8" t="str">
        <f t="shared" si="5"/>
        <v>&lt;/c:IdentificationNumberCvrOfReportingEntity&gt;</v>
      </c>
      <c r="P8" s="83" t="str">
        <f t="shared" si="0"/>
        <v>&lt;c:IdentificationNumberCvrOfReportingEntity contextRef="c10"&gt;17150413&lt;/c:IdentificationNumberCvrOfReportingEntity&gt;</v>
      </c>
    </row>
    <row r="9" spans="1:16" x14ac:dyDescent="0.25">
      <c r="A9" t="s">
        <v>109</v>
      </c>
      <c r="D9" t="s">
        <v>110</v>
      </c>
      <c r="E9">
        <f t="shared" si="6"/>
        <v>1</v>
      </c>
      <c r="F9">
        <f t="shared" si="1"/>
        <v>50</v>
      </c>
      <c r="G9">
        <f t="shared" si="2"/>
        <v>64</v>
      </c>
      <c r="H9">
        <f t="shared" si="3"/>
        <v>97</v>
      </c>
      <c r="J9" t="str">
        <f t="shared" si="4"/>
        <v>&lt;e:NameAndSurnameOfContactPerson contextRef="c10"&gt;</v>
      </c>
      <c r="K9" s="84" t="str">
        <f>Regnskabsstatistik!B138</f>
        <v>DST</v>
      </c>
      <c r="L9" t="str">
        <f t="shared" si="5"/>
        <v>&lt;/e:NameAndSurnameOfContactPerson&gt;</v>
      </c>
      <c r="P9" s="83" t="str">
        <f t="shared" si="0"/>
        <v>&lt;e:NameAndSurnameOfContactPerson contextRef="c10"&gt;DST&lt;/e:NameAndSurnameOfContactPerson&gt;</v>
      </c>
    </row>
    <row r="10" spans="1:16" x14ac:dyDescent="0.25">
      <c r="A10" t="s">
        <v>111</v>
      </c>
      <c r="D10" t="s">
        <v>112</v>
      </c>
      <c r="E10">
        <f t="shared" si="6"/>
        <v>1</v>
      </c>
      <c r="F10">
        <f t="shared" si="1"/>
        <v>40</v>
      </c>
      <c r="G10">
        <f t="shared" si="2"/>
        <v>54</v>
      </c>
      <c r="H10">
        <f t="shared" si="3"/>
        <v>77</v>
      </c>
      <c r="J10" t="str">
        <f t="shared" si="4"/>
        <v>&lt;e:ContactEmailAddress contextRef="c10"&gt;</v>
      </c>
      <c r="K10" s="84" t="str">
        <f>Regnskabsstatistik!B144</f>
        <v>test@test.dk</v>
      </c>
      <c r="L10" t="str">
        <f t="shared" si="5"/>
        <v>&lt;/e:ContactEmailAddress&gt;</v>
      </c>
      <c r="P10" s="83" t="str">
        <f t="shared" si="0"/>
        <v>&lt;e:ContactEmailAddress contextRef="c10"&gt;test@test.dk&lt;/e:ContactEmailAddress&gt;</v>
      </c>
    </row>
    <row r="11" spans="1:16" x14ac:dyDescent="0.25">
      <c r="A11" t="s">
        <v>113</v>
      </c>
      <c r="D11" t="s">
        <v>114</v>
      </c>
      <c r="E11">
        <f t="shared" si="6"/>
        <v>1</v>
      </c>
      <c r="F11">
        <f t="shared" si="1"/>
        <v>43</v>
      </c>
      <c r="G11">
        <f t="shared" si="2"/>
        <v>57</v>
      </c>
      <c r="H11">
        <f t="shared" si="3"/>
        <v>83</v>
      </c>
      <c r="J11" t="str">
        <f t="shared" si="4"/>
        <v>&lt;e:ContactTelephoneNumber contextRef="c10"&gt;</v>
      </c>
      <c r="K11" s="84">
        <f>Regnskabsstatistik!B141</f>
        <v>11223344</v>
      </c>
      <c r="L11" t="str">
        <f t="shared" si="5"/>
        <v>&lt;/e:ContactTelephoneNumber&gt;</v>
      </c>
      <c r="P11" s="83" t="str">
        <f t="shared" si="0"/>
        <v>&lt;e:ContactTelephoneNumber contextRef="c10"&gt;11223344&lt;/e:ContactTelephoneNumber&gt;</v>
      </c>
    </row>
    <row r="12" spans="1:16" x14ac:dyDescent="0.25">
      <c r="A12" t="s">
        <v>115</v>
      </c>
      <c r="D12" t="s">
        <v>116</v>
      </c>
      <c r="E12">
        <f t="shared" si="6"/>
        <v>1</v>
      </c>
      <c r="F12">
        <f t="shared" si="1"/>
        <v>52</v>
      </c>
      <c r="G12">
        <f t="shared" si="2"/>
        <v>66</v>
      </c>
      <c r="H12">
        <f t="shared" si="3"/>
        <v>101</v>
      </c>
      <c r="J12" t="str">
        <f t="shared" si="4"/>
        <v>&lt;e:ContactTelephoneNumberExtension contextRef="c10"&gt;</v>
      </c>
      <c r="K12" s="84">
        <f>Regnskabsstatistik!B141</f>
        <v>11223344</v>
      </c>
      <c r="L12" t="str">
        <f t="shared" si="5"/>
        <v>&lt;/e:ContactTelephoneNumberExtension&gt;</v>
      </c>
      <c r="P12" s="83" t="str">
        <f t="shared" si="0"/>
        <v>&lt;e:ContactTelephoneNumberExtension contextRef="c10"&gt;11223344&lt;/e:ContactTelephoneNumberExtension&gt;</v>
      </c>
    </row>
    <row r="13" spans="1:16" x14ac:dyDescent="0.25">
      <c r="A13" t="s">
        <v>117</v>
      </c>
      <c r="B13" s="82">
        <v>1</v>
      </c>
      <c r="C13">
        <v>1</v>
      </c>
      <c r="D13" t="s">
        <v>118</v>
      </c>
      <c r="E13">
        <f t="shared" si="6"/>
        <v>1</v>
      </c>
      <c r="F13">
        <f t="shared" si="1"/>
        <v>55</v>
      </c>
      <c r="G13">
        <f t="shared" si="2"/>
        <v>63</v>
      </c>
      <c r="H13">
        <f t="shared" si="3"/>
        <v>74</v>
      </c>
      <c r="J13" t="str">
        <f t="shared" si="4"/>
        <v>&lt;d:Revenue contextRef="c10" decimals="-3" unitRef="u1"&gt;</v>
      </c>
      <c r="K13" s="84">
        <f>Regnskabsstatistik!F16*1000</f>
        <v>0</v>
      </c>
      <c r="L13" t="str">
        <f t="shared" si="5"/>
        <v>&lt;/d:Revenue&gt;</v>
      </c>
      <c r="P13" s="83" t="str">
        <f t="shared" si="0"/>
        <v>&lt;d:Revenue contextRef="c10" decimals="-3" unitRef="u1"&gt;0&lt;/d:Revenue&gt;</v>
      </c>
    </row>
    <row r="14" spans="1:16" x14ac:dyDescent="0.25">
      <c r="A14" t="s">
        <v>119</v>
      </c>
      <c r="B14" s="82">
        <v>2</v>
      </c>
      <c r="C14">
        <v>4</v>
      </c>
      <c r="D14" t="s">
        <v>120</v>
      </c>
      <c r="E14">
        <f t="shared" si="6"/>
        <v>1</v>
      </c>
      <c r="F14">
        <f t="shared" si="1"/>
        <v>83</v>
      </c>
      <c r="G14">
        <f t="shared" si="2"/>
        <v>90</v>
      </c>
      <c r="H14">
        <f t="shared" si="3"/>
        <v>129</v>
      </c>
      <c r="J14" t="str">
        <f t="shared" si="4"/>
        <v>&lt;d:WorkPerformedByEntityAndCapitalised contextRef="c10" decimals="-3" unitRef="u1"&gt;</v>
      </c>
      <c r="K14" s="84">
        <f>Regnskabsstatistik!F17*1000</f>
        <v>0</v>
      </c>
      <c r="L14" t="str">
        <f t="shared" si="5"/>
        <v>&lt;/d:WorkPerformedByEntityAndCapitalised&gt;</v>
      </c>
      <c r="P14" s="83" t="str">
        <f t="shared" si="0"/>
        <v>&lt;d:WorkPerformedByEntityAndCapitalised contextRef="c10" decimals="-3" unitRef="u1"&gt;0&lt;/d:WorkPerformedByEntityAndCapitalised&gt;</v>
      </c>
    </row>
    <row r="15" spans="1:16" x14ac:dyDescent="0.25">
      <c r="A15" t="s">
        <v>121</v>
      </c>
      <c r="B15" s="82">
        <v>3</v>
      </c>
      <c r="C15">
        <v>5</v>
      </c>
      <c r="D15" t="s">
        <v>122</v>
      </c>
      <c r="E15">
        <f t="shared" si="6"/>
        <v>1</v>
      </c>
      <c r="F15">
        <f t="shared" si="1"/>
        <v>68</v>
      </c>
      <c r="G15">
        <f t="shared" si="2"/>
        <v>76</v>
      </c>
      <c r="H15">
        <f t="shared" si="3"/>
        <v>100</v>
      </c>
      <c r="J15" t="str">
        <f t="shared" si="4"/>
        <v>&lt;d:OtherOperatingIncome contextRef="c10" decimals="-3" unitRef="u1"&gt;</v>
      </c>
      <c r="K15" s="84">
        <f>Regnskabsstatistik!F18*1000</f>
        <v>0</v>
      </c>
      <c r="L15" t="str">
        <f t="shared" si="5"/>
        <v>&lt;/d:OtherOperatingIncome&gt;</v>
      </c>
      <c r="P15" s="83" t="str">
        <f t="shared" si="0"/>
        <v>&lt;d:OtherOperatingIncome contextRef="c10" decimals="-3" unitRef="u1"&gt;0&lt;/d:OtherOperatingIncome&gt;</v>
      </c>
    </row>
    <row r="16" spans="1:16" x14ac:dyDescent="0.25">
      <c r="A16" t="s">
        <v>123</v>
      </c>
      <c r="B16" s="82">
        <v>4</v>
      </c>
      <c r="C16">
        <v>6</v>
      </c>
      <c r="D16" t="s">
        <v>124</v>
      </c>
      <c r="E16">
        <f t="shared" si="6"/>
        <v>1</v>
      </c>
      <c r="F16">
        <f t="shared" si="1"/>
        <v>59</v>
      </c>
      <c r="G16">
        <f t="shared" si="2"/>
        <v>66</v>
      </c>
      <c r="H16">
        <f t="shared" si="3"/>
        <v>81</v>
      </c>
      <c r="J16" t="str">
        <f t="shared" si="4"/>
        <v>&lt;d:CostOfSales contextRef="c10" decimals="-3" unitRef="u1"&gt;</v>
      </c>
      <c r="K16" s="84">
        <f>Regnskabsstatistik!F19*1000</f>
        <v>0</v>
      </c>
      <c r="L16" t="str">
        <f t="shared" si="5"/>
        <v>&lt;/d:CostOfSales&gt;</v>
      </c>
      <c r="P16" s="83" t="str">
        <f t="shared" si="0"/>
        <v>&lt;d:CostOfSales contextRef="c10" decimals="-3" unitRef="u1"&gt;0&lt;/d:CostOfSales&gt;</v>
      </c>
    </row>
    <row r="17" spans="1:16" x14ac:dyDescent="0.25">
      <c r="A17" t="s">
        <v>125</v>
      </c>
      <c r="B17" s="82">
        <v>5</v>
      </c>
      <c r="C17">
        <v>9</v>
      </c>
      <c r="D17" t="s">
        <v>126</v>
      </c>
      <c r="E17">
        <f>FIND("&lt;",D17,1)</f>
        <v>1</v>
      </c>
      <c r="F17">
        <f>FIND("&gt;",D17,1)</f>
        <v>121</v>
      </c>
      <c r="G17">
        <f>FIND("&lt;",D17,F17)</f>
        <v>123</v>
      </c>
      <c r="H17">
        <f>FIND("&gt;",D17,G17)</f>
        <v>200</v>
      </c>
      <c r="J17" t="str">
        <f>MID(D17,E17,F17)</f>
        <v>&lt;e:CostOfSubcontractorsAndOtherWorkDoneByOthersNonemployeesOnEntityMaterials contextRef="c10" decimals="-3" unitRef="u1"&gt;</v>
      </c>
      <c r="K17" s="84">
        <f>Regnskabsstatistik!F20*1000</f>
        <v>0</v>
      </c>
      <c r="L17" t="str">
        <f>MID(D17,G17,H17)</f>
        <v>&lt;/e:CostOfSubcontractorsAndOtherWorkDoneByOthersNonemployeesOnEntityMaterials&gt;</v>
      </c>
      <c r="P17" s="83" t="str">
        <f t="shared" si="0"/>
        <v>&lt;e:CostOfSubcontractorsAndOtherWorkDoneByOthersNonemployeesOnEntityMaterials contextRef="c10" decimals="-3" unitRef="u1"&gt;0&lt;/e:CostOfSubcontractorsAndOtherWorkDoneByOthersNonemployeesOnEntityMaterials&gt;</v>
      </c>
    </row>
    <row r="18" spans="1:16" x14ac:dyDescent="0.25">
      <c r="A18" t="s">
        <v>127</v>
      </c>
      <c r="B18" s="82">
        <v>6</v>
      </c>
      <c r="C18">
        <v>10</v>
      </c>
      <c r="D18" t="s">
        <v>128</v>
      </c>
      <c r="E18">
        <f>FIND("&lt;",D18,1)</f>
        <v>1</v>
      </c>
      <c r="F18">
        <f>FIND("&gt;",D18,1)</f>
        <v>76</v>
      </c>
      <c r="G18">
        <f>FIND("&lt;",D18,F18)</f>
        <v>82</v>
      </c>
      <c r="H18">
        <f>FIND("&gt;",D18,G18)</f>
        <v>114</v>
      </c>
      <c r="J18" t="str">
        <f>MID(D18,E18,F18)</f>
        <v>&lt;e:RentPaidExcludingHeatingBill contextRef="c10" decimals="-3" unitRef="u1"&gt;</v>
      </c>
      <c r="K18" s="84">
        <f>Regnskabsstatistik!F21*1000</f>
        <v>0</v>
      </c>
      <c r="L18" t="str">
        <f>MID(D18,G18,H18)</f>
        <v>&lt;/e:RentPaidExcludingHeatingBill&gt;</v>
      </c>
      <c r="P18" s="83" t="str">
        <f t="shared" si="0"/>
        <v>&lt;e:RentPaidExcludingHeatingBill contextRef="c10" decimals="-3" unitRef="u1"&gt;0&lt;/e:RentPaidExcludingHeatingBill&gt;</v>
      </c>
    </row>
    <row r="19" spans="1:16" x14ac:dyDescent="0.25">
      <c r="A19" t="s">
        <v>129</v>
      </c>
      <c r="B19" s="82">
        <v>7</v>
      </c>
      <c r="C19">
        <v>11</v>
      </c>
      <c r="D19" t="s">
        <v>130</v>
      </c>
      <c r="E19">
        <f t="shared" si="6"/>
        <v>1</v>
      </c>
      <c r="F19">
        <f t="shared" si="1"/>
        <v>93</v>
      </c>
      <c r="G19">
        <f t="shared" si="2"/>
        <v>99</v>
      </c>
      <c r="H19">
        <f t="shared" si="3"/>
        <v>148</v>
      </c>
      <c r="J19" t="str">
        <f t="shared" si="4"/>
        <v>&lt;e:CostOfMinorEquipmentAndFixturesNotCapitalised contextRef="c10" decimals="-3" unitRef="u1"&gt;</v>
      </c>
      <c r="K19" s="84">
        <f>Regnskabsstatistik!F22*1000</f>
        <v>0</v>
      </c>
      <c r="L19" t="str">
        <f t="shared" si="5"/>
        <v>&lt;/e:CostOfMinorEquipmentAndFixturesNotCapitalised&gt;</v>
      </c>
      <c r="P19" s="83" t="str">
        <f t="shared" si="0"/>
        <v>&lt;e:CostOfMinorEquipmentAndFixturesNotCapitalised contextRef="c10" decimals="-3" unitRef="u1"&gt;0&lt;/e:CostOfMinorEquipmentAndFixturesNotCapitalised&gt;</v>
      </c>
    </row>
    <row r="20" spans="1:16" x14ac:dyDescent="0.25">
      <c r="A20" t="s">
        <v>131</v>
      </c>
      <c r="B20" s="82">
        <v>8</v>
      </c>
      <c r="C20">
        <v>12</v>
      </c>
      <c r="D20" t="s">
        <v>132</v>
      </c>
      <c r="E20">
        <f t="shared" si="6"/>
        <v>1</v>
      </c>
      <c r="F20">
        <f t="shared" si="1"/>
        <v>104</v>
      </c>
      <c r="G20">
        <f t="shared" si="2"/>
        <v>110</v>
      </c>
      <c r="H20">
        <f t="shared" si="3"/>
        <v>170</v>
      </c>
      <c r="J20" t="str">
        <f t="shared" si="4"/>
        <v>&lt;e:PaymentsForTemporaryWorkersProvidedFromAnotherEnterprise contextRef="c10" decimals="-3" unitRef="u1"&gt;</v>
      </c>
      <c r="K20" s="84">
        <f>Regnskabsstatistik!F23*1000</f>
        <v>0</v>
      </c>
      <c r="L20" t="str">
        <f t="shared" si="5"/>
        <v>&lt;/e:PaymentsForTemporaryWorkersProvidedFromAnotherEnterprise&gt;</v>
      </c>
      <c r="P20" s="83" t="str">
        <f t="shared" si="0"/>
        <v>&lt;e:PaymentsForTemporaryWorkersProvidedFromAnotherEnterprise contextRef="c10" decimals="-3" unitRef="u1"&gt;0&lt;/e:PaymentsForTemporaryWorkersProvidedFromAnotherEnterprise&gt;</v>
      </c>
    </row>
    <row r="21" spans="1:16" x14ac:dyDescent="0.25">
      <c r="A21" t="s">
        <v>133</v>
      </c>
      <c r="B21" s="82">
        <v>9</v>
      </c>
      <c r="C21">
        <v>13</v>
      </c>
      <c r="D21" t="s">
        <v>134</v>
      </c>
      <c r="E21">
        <f t="shared" si="6"/>
        <v>1</v>
      </c>
      <c r="F21">
        <f t="shared" si="1"/>
        <v>101</v>
      </c>
      <c r="G21">
        <f t="shared" si="2"/>
        <v>108</v>
      </c>
      <c r="H21">
        <f t="shared" si="3"/>
        <v>165</v>
      </c>
      <c r="J21" t="str">
        <f t="shared" si="4"/>
        <v>&lt;e:PaymentsForLongtermRentalAndOperationalLeasingOfGoods contextRef="c10" decimals="-3" unitRef="u1"&gt;</v>
      </c>
      <c r="K21" s="84">
        <f>Regnskabsstatistik!F24*1000</f>
        <v>0</v>
      </c>
      <c r="L21" t="str">
        <f t="shared" si="5"/>
        <v>&lt;/e:PaymentsForLongtermRentalAndOperationalLeasingOfGoods&gt;</v>
      </c>
      <c r="P21" s="83" t="str">
        <f t="shared" si="0"/>
        <v>&lt;e:PaymentsForLongtermRentalAndOperationalLeasingOfGoods contextRef="c10" decimals="-3" unitRef="u1"&gt;0&lt;/e:PaymentsForLongtermRentalAndOperationalLeasingOfGoods&gt;</v>
      </c>
    </row>
    <row r="22" spans="1:16" x14ac:dyDescent="0.25">
      <c r="A22" t="s">
        <v>135</v>
      </c>
      <c r="B22" s="82">
        <v>10</v>
      </c>
      <c r="C22">
        <v>14</v>
      </c>
      <c r="D22" t="s">
        <v>136</v>
      </c>
      <c r="E22">
        <f t="shared" si="6"/>
        <v>1</v>
      </c>
      <c r="F22">
        <f t="shared" si="1"/>
        <v>83</v>
      </c>
      <c r="G22">
        <f t="shared" si="2"/>
        <v>90</v>
      </c>
      <c r="H22">
        <f t="shared" si="3"/>
        <v>129</v>
      </c>
      <c r="J22" t="str">
        <f t="shared" si="4"/>
        <v>&lt;f:OrdinaryWriteoffsInRespectOfDebtors contextRef="c10" decimals="-3" unitRef="u1"&gt;</v>
      </c>
      <c r="K22" s="84">
        <f>Regnskabsstatistik!F25*1000</f>
        <v>0</v>
      </c>
      <c r="L22" t="str">
        <f t="shared" si="5"/>
        <v>&lt;/f:OrdinaryWriteoffsInRespectOfDebtors&gt;</v>
      </c>
      <c r="P22" s="83" t="str">
        <f t="shared" si="0"/>
        <v>&lt;f:OrdinaryWriteoffsInRespectOfDebtors contextRef="c10" decimals="-3" unitRef="u1"&gt;0&lt;/f:OrdinaryWriteoffsInRespectOfDebtors&gt;</v>
      </c>
    </row>
    <row r="23" spans="1:16" x14ac:dyDescent="0.25">
      <c r="A23" t="s">
        <v>137</v>
      </c>
      <c r="B23" s="82">
        <v>11</v>
      </c>
      <c r="C23">
        <v>15</v>
      </c>
      <c r="D23" t="s">
        <v>138</v>
      </c>
      <c r="E23">
        <f t="shared" si="6"/>
        <v>1</v>
      </c>
      <c r="F23">
        <f t="shared" si="1"/>
        <v>86</v>
      </c>
      <c r="G23">
        <f t="shared" si="2"/>
        <v>94</v>
      </c>
      <c r="H23">
        <f t="shared" si="3"/>
        <v>136</v>
      </c>
      <c r="J23" t="str">
        <f t="shared" si="4"/>
        <v>&lt;e:OtherExternalChargesExcludingSecondary contextRef="c10" decimals="-3" unitRef="u1"&gt;</v>
      </c>
      <c r="K23" s="84">
        <f>Regnskabsstatistik!F26*1000</f>
        <v>0</v>
      </c>
      <c r="L23" t="str">
        <f t="shared" si="5"/>
        <v>&lt;/e:OtherExternalChargesExcludingSecondary&gt;</v>
      </c>
      <c r="P23" s="83" t="str">
        <f t="shared" si="0"/>
        <v>&lt;e:OtherExternalChargesExcludingSecondary contextRef="c10" decimals="-3" unitRef="u1"&gt;0&lt;/e:OtherExternalChargesExcludingSecondary&gt;</v>
      </c>
    </row>
    <row r="24" spans="1:16" x14ac:dyDescent="0.25">
      <c r="A24" t="s">
        <v>139</v>
      </c>
      <c r="B24" s="82">
        <v>12</v>
      </c>
      <c r="C24">
        <v>16</v>
      </c>
      <c r="D24" t="s">
        <v>140</v>
      </c>
      <c r="E24">
        <f t="shared" si="6"/>
        <v>1</v>
      </c>
      <c r="F24">
        <f t="shared" si="1"/>
        <v>64</v>
      </c>
      <c r="G24">
        <f t="shared" si="2"/>
        <v>71</v>
      </c>
      <c r="H24">
        <f t="shared" si="3"/>
        <v>91</v>
      </c>
      <c r="J24" t="str">
        <f t="shared" si="4"/>
        <v>&lt;d:WagesAndSalaries contextRef="c10" decimals="-3" unitRef="u1"&gt;</v>
      </c>
      <c r="K24" s="84">
        <f>Regnskabsstatistik!F27*1000</f>
        <v>0</v>
      </c>
      <c r="L24" t="str">
        <f t="shared" si="5"/>
        <v>&lt;/d:WagesAndSalaries&gt;</v>
      </c>
      <c r="P24" s="83" t="str">
        <f t="shared" si="0"/>
        <v>&lt;d:WagesAndSalaries contextRef="c10" decimals="-3" unitRef="u1"&gt;0&lt;/d:WagesAndSalaries&gt;</v>
      </c>
    </row>
    <row r="25" spans="1:16" x14ac:dyDescent="0.25">
      <c r="A25" t="s">
        <v>141</v>
      </c>
      <c r="B25" s="82">
        <v>13</v>
      </c>
      <c r="C25">
        <v>17</v>
      </c>
      <c r="D25" t="s">
        <v>142</v>
      </c>
      <c r="E25">
        <f t="shared" si="6"/>
        <v>1</v>
      </c>
      <c r="F25">
        <f t="shared" si="1"/>
        <v>76</v>
      </c>
      <c r="G25">
        <f t="shared" si="2"/>
        <v>83</v>
      </c>
      <c r="H25">
        <f t="shared" si="3"/>
        <v>115</v>
      </c>
      <c r="J25" t="str">
        <f t="shared" si="4"/>
        <v>&lt;d:PostemploymentBenefitExpense contextRef="c10" decimals="-3" unitRef="u1"&gt;</v>
      </c>
      <c r="K25" s="84">
        <f>Regnskabsstatistik!F28*1000</f>
        <v>0</v>
      </c>
      <c r="L25" t="str">
        <f t="shared" si="5"/>
        <v>&lt;/d:PostemploymentBenefitExpense&gt;</v>
      </c>
      <c r="P25" s="83" t="str">
        <f t="shared" si="0"/>
        <v>&lt;d:PostemploymentBenefitExpense contextRef="c10" decimals="-3" unitRef="u1"&gt;0&lt;/d:PostemploymentBenefitExpense&gt;</v>
      </c>
    </row>
    <row r="26" spans="1:16" x14ac:dyDescent="0.25">
      <c r="A26" t="s">
        <v>143</v>
      </c>
      <c r="B26" s="82">
        <v>14</v>
      </c>
      <c r="C26">
        <v>18</v>
      </c>
      <c r="D26" t="s">
        <v>144</v>
      </c>
      <c r="E26">
        <f t="shared" si="6"/>
        <v>1</v>
      </c>
      <c r="F26">
        <f t="shared" si="1"/>
        <v>75</v>
      </c>
      <c r="G26">
        <f t="shared" si="2"/>
        <v>82</v>
      </c>
      <c r="H26">
        <f t="shared" si="3"/>
        <v>113</v>
      </c>
      <c r="J26" t="str">
        <f t="shared" si="4"/>
        <v>&lt;d:SocialSecurityContributions contextRef="c10" decimals="-3" unitRef="u1"&gt;</v>
      </c>
      <c r="K26" s="84">
        <f>Regnskabsstatistik!F29*1000</f>
        <v>0</v>
      </c>
      <c r="L26" t="str">
        <f t="shared" si="5"/>
        <v>&lt;/d:SocialSecurityContributions&gt;</v>
      </c>
      <c r="P26" s="83" t="str">
        <f t="shared" si="0"/>
        <v>&lt;d:SocialSecurityContributions contextRef="c10" decimals="-3" unitRef="u1"&gt;0&lt;/d:SocialSecurityContributions&gt;</v>
      </c>
    </row>
    <row r="27" spans="1:16" x14ac:dyDescent="0.25">
      <c r="A27" t="s">
        <v>145</v>
      </c>
      <c r="B27" s="82">
        <v>15</v>
      </c>
      <c r="C27">
        <v>19</v>
      </c>
      <c r="D27" t="s">
        <v>146</v>
      </c>
      <c r="E27">
        <f t="shared" si="6"/>
        <v>1</v>
      </c>
      <c r="F27">
        <f t="shared" si="1"/>
        <v>149</v>
      </c>
      <c r="G27">
        <f t="shared" si="2"/>
        <v>157</v>
      </c>
      <c r="H27">
        <f t="shared" si="3"/>
        <v>262</v>
      </c>
      <c r="J27" t="str">
        <f t="shared" si="4"/>
        <v>&lt;e:DepreciationAmortisationExpenseOfPropertyPlantAndEquipmentAndIntangibleAssetsRecognisedInProfitOrLoss contextRef="c10" decimals="-3" unitRef="u1"&gt;</v>
      </c>
      <c r="K27" s="84">
        <f>Regnskabsstatistik!F30*1000</f>
        <v>0</v>
      </c>
      <c r="L27" t="str">
        <f t="shared" si="5"/>
        <v>&lt;/e:DepreciationAmortisationExpenseOfPropertyPlantAndEquipmentAndIntangibleAssetsRecognisedInProfitOrLoss&gt;</v>
      </c>
      <c r="P27" s="83" t="str">
        <f t="shared" si="0"/>
        <v>&lt;e:DepreciationAmortisationExpenseOfPropertyPlantAndEquipmentAndIntangibleAssetsRecognisedInProfitOrLoss contextRef="c10" decimals="-3" unitRef="u1"&gt;0&lt;/e:DepreciationAmortisationExpenseOfPropertyPlantAndEquipmentAndIntangibleAssetsRecognisedInProfitOrLoss&gt;</v>
      </c>
    </row>
    <row r="28" spans="1:16" x14ac:dyDescent="0.25">
      <c r="A28" t="s">
        <v>147</v>
      </c>
      <c r="B28" s="82">
        <v>16</v>
      </c>
      <c r="C28">
        <v>20</v>
      </c>
      <c r="D28" t="s">
        <v>148</v>
      </c>
      <c r="E28">
        <f t="shared" si="6"/>
        <v>1</v>
      </c>
      <c r="F28">
        <f t="shared" si="1"/>
        <v>134</v>
      </c>
      <c r="G28">
        <f t="shared" si="2"/>
        <v>141</v>
      </c>
      <c r="H28">
        <f t="shared" si="3"/>
        <v>231</v>
      </c>
      <c r="J28" t="str">
        <f t="shared" si="4"/>
        <v>&lt;e:ImpairmentLossesOfPropertyPlantAndEquipmentAndIntangibleAssetsRecognisedInProfitOrLoss contextRef="c10" decimals="-3" unitRef="u1"&gt;</v>
      </c>
      <c r="K28" s="84">
        <f>Regnskabsstatistik!F31*1000</f>
        <v>0</v>
      </c>
      <c r="L28" t="str">
        <f t="shared" si="5"/>
        <v>&lt;/e:ImpairmentLossesOfPropertyPlantAndEquipmentAndIntangibleAssetsRecognisedInProfitOrLoss&gt;</v>
      </c>
      <c r="P28" s="83" t="str">
        <f t="shared" si="0"/>
        <v>&lt;e:ImpairmentLossesOfPropertyPlantAndEquipmentAndIntangibleAssetsRecognisedInProfitOrLoss contextRef="c10" decimals="-3" unitRef="u1"&gt;0&lt;/e:ImpairmentLossesOfPropertyPlantAndEquipmentAndIntangibleAssetsRecognisedInProfitOrLoss&gt;</v>
      </c>
    </row>
    <row r="29" spans="1:16" x14ac:dyDescent="0.25">
      <c r="A29" t="s">
        <v>149</v>
      </c>
      <c r="B29" s="82">
        <v>17</v>
      </c>
      <c r="C29">
        <v>21</v>
      </c>
      <c r="D29" t="s">
        <v>150</v>
      </c>
      <c r="E29">
        <f t="shared" si="6"/>
        <v>1</v>
      </c>
      <c r="F29">
        <f t="shared" si="1"/>
        <v>104</v>
      </c>
      <c r="G29">
        <f t="shared" si="2"/>
        <v>111</v>
      </c>
      <c r="H29">
        <f t="shared" si="3"/>
        <v>171</v>
      </c>
      <c r="J29" t="str">
        <f t="shared" si="4"/>
        <v>&lt;d:WritedownsOfCurrentAssetsOtherThanCurrentFinancialAssets contextRef="c10" decimals="-3" unitRef="u1"&gt;</v>
      </c>
      <c r="K29" s="84">
        <f>Regnskabsstatistik!F32*1000</f>
        <v>0</v>
      </c>
      <c r="L29" t="str">
        <f t="shared" si="5"/>
        <v>&lt;/d:WritedownsOfCurrentAssetsOtherThanCurrentFinancialAssets&gt;</v>
      </c>
      <c r="P29" s="83" t="str">
        <f t="shared" si="0"/>
        <v>&lt;d:WritedownsOfCurrentAssetsOtherThanCurrentFinancialAssets contextRef="c10" decimals="-3" unitRef="u1"&gt;0&lt;/d:WritedownsOfCurrentAssetsOtherThanCurrentFinancialAssets&gt;</v>
      </c>
    </row>
    <row r="30" spans="1:16" x14ac:dyDescent="0.25">
      <c r="A30" t="s">
        <v>151</v>
      </c>
      <c r="B30" s="82">
        <v>18</v>
      </c>
      <c r="C30">
        <v>22</v>
      </c>
      <c r="D30" t="s">
        <v>152</v>
      </c>
      <c r="E30">
        <f t="shared" si="6"/>
        <v>1</v>
      </c>
      <c r="F30">
        <f t="shared" si="1"/>
        <v>85</v>
      </c>
      <c r="G30">
        <f t="shared" si="2"/>
        <v>94</v>
      </c>
      <c r="H30">
        <f t="shared" si="3"/>
        <v>135</v>
      </c>
      <c r="J30" t="str">
        <f t="shared" si="4"/>
        <v>&lt;e:OtherOperatingChargesOfNontradingType contextRef="c10" decimals="-3" unitRef="u1"&gt;</v>
      </c>
      <c r="K30" s="84">
        <f>Regnskabsstatistik!F33*1000</f>
        <v>0</v>
      </c>
      <c r="L30" t="str">
        <f t="shared" si="5"/>
        <v>&lt;/e:OtherOperatingChargesOfNontradingType&gt;</v>
      </c>
      <c r="P30" s="83" t="str">
        <f t="shared" si="0"/>
        <v>&lt;e:OtherOperatingChargesOfNontradingType contextRef="c10" decimals="-3" unitRef="u1"&gt;0&lt;/e:OtherOperatingChargesOfNontradingType&gt;</v>
      </c>
    </row>
    <row r="31" spans="1:16" x14ac:dyDescent="0.25">
      <c r="A31" t="s">
        <v>153</v>
      </c>
      <c r="B31" s="82">
        <v>19</v>
      </c>
      <c r="C31">
        <v>23</v>
      </c>
      <c r="D31" t="s">
        <v>154</v>
      </c>
      <c r="E31">
        <f t="shared" si="6"/>
        <v>1</v>
      </c>
      <c r="F31">
        <f t="shared" si="1"/>
        <v>94</v>
      </c>
      <c r="G31">
        <f t="shared" si="2"/>
        <v>103</v>
      </c>
      <c r="H31">
        <f t="shared" si="3"/>
        <v>153</v>
      </c>
      <c r="J31" t="str">
        <f t="shared" si="4"/>
        <v>&lt;e:ProfitLossBeforeFinancialAndExtraordinaryItems contextRef="c10" decimals="-3" unitRef="u1"&gt;</v>
      </c>
      <c r="K31" s="84">
        <f>Regnskabsstatistik!F34*1000</f>
        <v>0</v>
      </c>
      <c r="L31" t="str">
        <f t="shared" si="5"/>
        <v>&lt;/e:ProfitLossBeforeFinancialAndExtraordinaryItems&gt;</v>
      </c>
      <c r="P31" s="83" t="str">
        <f t="shared" si="0"/>
        <v>&lt;e:ProfitLossBeforeFinancialAndExtraordinaryItems contextRef="c10" decimals="-3" unitRef="u1"&gt;0&lt;/e:ProfitLossBeforeFinancialAndExtraordinaryItems&gt;</v>
      </c>
    </row>
    <row r="32" spans="1:16" x14ac:dyDescent="0.25">
      <c r="A32" t="s">
        <v>155</v>
      </c>
      <c r="B32" s="82">
        <v>20</v>
      </c>
      <c r="C32">
        <v>24</v>
      </c>
      <c r="D32" t="s">
        <v>156</v>
      </c>
      <c r="E32">
        <f t="shared" si="6"/>
        <v>1</v>
      </c>
      <c r="F32">
        <f t="shared" si="1"/>
        <v>80</v>
      </c>
      <c r="G32">
        <f t="shared" si="2"/>
        <v>87</v>
      </c>
      <c r="H32">
        <f t="shared" si="3"/>
        <v>123</v>
      </c>
      <c r="J32" t="str">
        <f t="shared" si="4"/>
        <v>&lt;e:IncomeFromParticipatingInterests contextRef="c10" decimals="-3" unitRef="u1"&gt;</v>
      </c>
      <c r="K32" s="84">
        <f>Regnskabsstatistik!F36*1000</f>
        <v>0</v>
      </c>
      <c r="L32" t="str">
        <f t="shared" si="5"/>
        <v>&lt;/e:IncomeFromParticipatingInterests&gt;</v>
      </c>
      <c r="P32" s="83" t="str">
        <f t="shared" si="0"/>
        <v>&lt;e:IncomeFromParticipatingInterests contextRef="c10" decimals="-3" unitRef="u1"&gt;0&lt;/e:IncomeFromParticipatingInterests&gt;</v>
      </c>
    </row>
    <row r="33" spans="1:16" x14ac:dyDescent="0.25">
      <c r="A33" t="s">
        <v>157</v>
      </c>
      <c r="B33" s="82">
        <v>21</v>
      </c>
      <c r="C33">
        <v>25</v>
      </c>
      <c r="D33" t="s">
        <v>158</v>
      </c>
      <c r="E33">
        <f t="shared" si="6"/>
        <v>1</v>
      </c>
      <c r="F33">
        <f t="shared" si="1"/>
        <v>107</v>
      </c>
      <c r="G33">
        <f t="shared" si="2"/>
        <v>113</v>
      </c>
      <c r="H33">
        <f t="shared" si="3"/>
        <v>176</v>
      </c>
      <c r="J33" t="str">
        <f t="shared" si="4"/>
        <v>&lt;e:InterestReceivedOnNoncurrentFinancialAssetsAndCurrentAssets contextRef="c10" decimals="-3" unitRef="u1"&gt;</v>
      </c>
      <c r="K33" s="84">
        <f>Regnskabsstatistik!F37*1000</f>
        <v>0</v>
      </c>
      <c r="L33" t="str">
        <f t="shared" si="5"/>
        <v>&lt;/e:InterestReceivedOnNoncurrentFinancialAssetsAndCurrentAssets&gt;</v>
      </c>
      <c r="P33" s="83" t="str">
        <f t="shared" si="0"/>
        <v>&lt;e:InterestReceivedOnNoncurrentFinancialAssetsAndCurrentAssets contextRef="c10" decimals="-3" unitRef="u1"&gt;0&lt;/e:InterestReceivedOnNoncurrentFinancialAssetsAndCurrentAssets&gt;</v>
      </c>
    </row>
    <row r="34" spans="1:16" x14ac:dyDescent="0.25">
      <c r="A34" t="s">
        <v>159</v>
      </c>
      <c r="B34" s="82">
        <v>22</v>
      </c>
      <c r="C34">
        <v>26</v>
      </c>
      <c r="D34" t="s">
        <v>160</v>
      </c>
      <c r="E34">
        <f t="shared" si="6"/>
        <v>1</v>
      </c>
      <c r="F34">
        <f t="shared" si="1"/>
        <v>75</v>
      </c>
      <c r="G34">
        <f t="shared" si="2"/>
        <v>82</v>
      </c>
      <c r="H34">
        <f t="shared" si="3"/>
        <v>113</v>
      </c>
      <c r="J34" t="str">
        <f t="shared" si="4"/>
        <v>&lt;d:ImpairmentOfFinancialAssets contextRef="c10" decimals="-3" unitRef="u1"&gt;</v>
      </c>
      <c r="K34" s="84">
        <f>Regnskabsstatistik!F38*1000</f>
        <v>0</v>
      </c>
      <c r="L34" t="str">
        <f t="shared" si="5"/>
        <v>&lt;/d:ImpairmentOfFinancialAssets&gt;</v>
      </c>
      <c r="P34" s="83" t="str">
        <f t="shared" si="0"/>
        <v>&lt;d:ImpairmentOfFinancialAssets contextRef="c10" decimals="-3" unitRef="u1"&gt;0&lt;/d:ImpairmentOfFinancialAssets&gt;</v>
      </c>
    </row>
    <row r="35" spans="1:16" x14ac:dyDescent="0.25">
      <c r="A35" t="s">
        <v>161</v>
      </c>
      <c r="B35" s="82">
        <v>23</v>
      </c>
      <c r="C35">
        <v>27</v>
      </c>
      <c r="D35" t="s">
        <v>162</v>
      </c>
      <c r="E35">
        <f t="shared" si="6"/>
        <v>1</v>
      </c>
      <c r="F35">
        <f t="shared" si="1"/>
        <v>80</v>
      </c>
      <c r="G35">
        <f t="shared" si="2"/>
        <v>87</v>
      </c>
      <c r="H35">
        <f t="shared" si="3"/>
        <v>123</v>
      </c>
      <c r="J35" t="str">
        <f t="shared" si="4"/>
        <v>&lt;e:InterestPayableAndSimilarCharges contextRef="c10" decimals="-3" unitRef="u1"&gt;</v>
      </c>
      <c r="K35" s="84">
        <f>Regnskabsstatistik!F39*1000</f>
        <v>0</v>
      </c>
      <c r="L35" t="str">
        <f t="shared" si="5"/>
        <v>&lt;/e:InterestPayableAndSimilarCharges&gt;</v>
      </c>
      <c r="P35" s="83" t="str">
        <f t="shared" ref="P35:P66" si="7">+J35&amp;K35&amp;L35</f>
        <v>&lt;e:InterestPayableAndSimilarCharges contextRef="c10" decimals="-3" unitRef="u1"&gt;0&lt;/e:InterestPayableAndSimilarCharges&gt;</v>
      </c>
    </row>
    <row r="36" spans="1:16" x14ac:dyDescent="0.25">
      <c r="A36" t="s">
        <v>163</v>
      </c>
      <c r="B36" s="82">
        <v>24</v>
      </c>
      <c r="C36">
        <v>28</v>
      </c>
      <c r="D36" t="s">
        <v>164</v>
      </c>
      <c r="E36">
        <f t="shared" si="6"/>
        <v>1</v>
      </c>
      <c r="F36">
        <f t="shared" si="1"/>
        <v>89</v>
      </c>
      <c r="G36">
        <f t="shared" si="2"/>
        <v>97</v>
      </c>
      <c r="H36">
        <f t="shared" si="3"/>
        <v>142</v>
      </c>
      <c r="J36" t="str">
        <f t="shared" si="4"/>
        <v>&lt;d:ProfitLossFromOrdinaryActivitiesBeforeTax contextRef="c10" decimals="-3" unitRef="u1"&gt;</v>
      </c>
      <c r="K36" s="84">
        <f>Regnskabsstatistik!F40*1000</f>
        <v>0</v>
      </c>
      <c r="L36" t="str">
        <f t="shared" si="5"/>
        <v>&lt;/d:ProfitLossFromOrdinaryActivitiesBeforeTax&gt;</v>
      </c>
      <c r="P36" s="83" t="str">
        <f t="shared" si="7"/>
        <v>&lt;d:ProfitLossFromOrdinaryActivitiesBeforeTax contextRef="c10" decimals="-3" unitRef="u1"&gt;0&lt;/d:ProfitLossFromOrdinaryActivitiesBeforeTax&gt;</v>
      </c>
    </row>
    <row r="37" spans="1:16" x14ac:dyDescent="0.25">
      <c r="A37" t="s">
        <v>165</v>
      </c>
      <c r="B37" s="82">
        <v>25</v>
      </c>
      <c r="C37">
        <v>29</v>
      </c>
      <c r="D37" t="s">
        <v>166</v>
      </c>
      <c r="E37">
        <f t="shared" si="6"/>
        <v>1</v>
      </c>
      <c r="F37">
        <f t="shared" si="1"/>
        <v>58</v>
      </c>
      <c r="G37">
        <f t="shared" si="2"/>
        <v>65</v>
      </c>
      <c r="H37">
        <f t="shared" si="3"/>
        <v>79</v>
      </c>
      <c r="J37" t="str">
        <f t="shared" si="4"/>
        <v>&lt;d:TaxExpense contextRef="c10" decimals="-3" unitRef="u1"&gt;</v>
      </c>
      <c r="K37" s="84">
        <f>Regnskabsstatistik!F42*1000</f>
        <v>0</v>
      </c>
      <c r="L37" t="str">
        <f t="shared" si="5"/>
        <v>&lt;/d:TaxExpense&gt;</v>
      </c>
      <c r="P37" s="83" t="str">
        <f t="shared" si="7"/>
        <v>&lt;d:TaxExpense contextRef="c10" decimals="-3" unitRef="u1"&gt;0&lt;/d:TaxExpense&gt;</v>
      </c>
    </row>
    <row r="38" spans="1:16" x14ac:dyDescent="0.25">
      <c r="A38" t="s">
        <v>167</v>
      </c>
      <c r="B38" s="82">
        <v>26</v>
      </c>
      <c r="C38">
        <v>30</v>
      </c>
      <c r="D38" t="s">
        <v>168</v>
      </c>
      <c r="E38">
        <f t="shared" si="6"/>
        <v>1</v>
      </c>
      <c r="F38">
        <f t="shared" si="1"/>
        <v>58</v>
      </c>
      <c r="G38">
        <f t="shared" si="2"/>
        <v>66</v>
      </c>
      <c r="H38">
        <f t="shared" si="3"/>
        <v>80</v>
      </c>
      <c r="J38" t="str">
        <f t="shared" si="4"/>
        <v>&lt;d:ProfitLoss contextRef="c10" decimals="-3" unitRef="u1"&gt;</v>
      </c>
      <c r="K38" s="84">
        <f>Regnskabsstatistik!F44*1000</f>
        <v>0</v>
      </c>
      <c r="L38" t="str">
        <f t="shared" si="5"/>
        <v>&lt;/d:ProfitLoss&gt;</v>
      </c>
      <c r="P38" s="83" t="str">
        <f t="shared" si="7"/>
        <v>&lt;d:ProfitLoss contextRef="c10" decimals="-3" unitRef="u1"&gt;0&lt;/d:ProfitLoss&gt;</v>
      </c>
    </row>
    <row r="39" spans="1:16" x14ac:dyDescent="0.25">
      <c r="A39" t="s">
        <v>169</v>
      </c>
      <c r="B39" s="82">
        <v>27</v>
      </c>
      <c r="C39">
        <v>31</v>
      </c>
      <c r="D39" t="s">
        <v>170</v>
      </c>
      <c r="E39">
        <f t="shared" si="6"/>
        <v>1</v>
      </c>
      <c r="F39">
        <f t="shared" si="1"/>
        <v>75</v>
      </c>
      <c r="G39">
        <f t="shared" si="2"/>
        <v>77</v>
      </c>
      <c r="H39">
        <f t="shared" si="3"/>
        <v>108</v>
      </c>
      <c r="J39" t="str">
        <f t="shared" si="4"/>
        <v>&lt;e:ProfitRetainedLossSustained contextRef="c10" decimals="-3" unitRef="u1"&gt;</v>
      </c>
      <c r="K39" s="84">
        <f>Regnskabsstatistik!F47*1000</f>
        <v>0</v>
      </c>
      <c r="L39" t="str">
        <f t="shared" si="5"/>
        <v>&lt;/e:ProfitRetainedLossSustained&gt;</v>
      </c>
      <c r="P39" s="83" t="str">
        <f t="shared" si="7"/>
        <v>&lt;e:ProfitRetainedLossSustained contextRef="c10" decimals="-3" unitRef="u1"&gt;0&lt;/e:ProfitRetainedLossSustained&gt;</v>
      </c>
    </row>
    <row r="40" spans="1:16" x14ac:dyDescent="0.25">
      <c r="A40" t="s">
        <v>171</v>
      </c>
      <c r="B40" s="82">
        <v>28</v>
      </c>
      <c r="C40">
        <v>32</v>
      </c>
      <c r="D40" t="s">
        <v>172</v>
      </c>
      <c r="E40">
        <f t="shared" si="6"/>
        <v>1</v>
      </c>
      <c r="F40">
        <f t="shared" si="1"/>
        <v>97</v>
      </c>
      <c r="G40">
        <f t="shared" si="2"/>
        <v>99</v>
      </c>
      <c r="H40">
        <f t="shared" si="3"/>
        <v>152</v>
      </c>
      <c r="J40" t="str">
        <f t="shared" si="4"/>
        <v>&lt;e:DividendsToShareholdersAndSimilarPaymentsToOwners contextRef="c10" decimals="-3" unitRef="u1"&gt;</v>
      </c>
      <c r="K40" s="84">
        <f>Regnskabsstatistik!F48*1000</f>
        <v>0</v>
      </c>
      <c r="L40" t="str">
        <f t="shared" si="5"/>
        <v>&lt;/e:DividendsToShareholdersAndSimilarPaymentsToOwners&gt;</v>
      </c>
      <c r="P40" s="83" t="str">
        <f t="shared" si="7"/>
        <v>&lt;e:DividendsToShareholdersAndSimilarPaymentsToOwners contextRef="c10" decimals="-3" unitRef="u1"&gt;0&lt;/e:DividendsToShareholdersAndSimilarPaymentsToOwners&gt;</v>
      </c>
    </row>
    <row r="41" spans="1:16" x14ac:dyDescent="0.25">
      <c r="A41" t="s">
        <v>173</v>
      </c>
      <c r="B41" s="82">
        <v>55</v>
      </c>
      <c r="C41">
        <v>68</v>
      </c>
      <c r="D41" t="s">
        <v>174</v>
      </c>
      <c r="E41">
        <f t="shared" si="6"/>
        <v>1</v>
      </c>
      <c r="F41">
        <f t="shared" si="1"/>
        <v>54</v>
      </c>
      <c r="G41">
        <f t="shared" si="2"/>
        <v>63</v>
      </c>
      <c r="H41">
        <f t="shared" si="3"/>
        <v>73</v>
      </c>
      <c r="J41" t="str">
        <f t="shared" si="4"/>
        <v>&lt;d:Equity contextRef="c12" decimals="-3" unitRef="u1"&gt;</v>
      </c>
      <c r="K41" s="84">
        <f>Regnskabsstatistik!F57*1000</f>
        <v>0</v>
      </c>
      <c r="L41" t="str">
        <f t="shared" si="5"/>
        <v>&lt;/d:Equity&gt;</v>
      </c>
      <c r="P41" s="83" t="str">
        <f t="shared" si="7"/>
        <v>&lt;d:Equity contextRef="c12" decimals="-3" unitRef="u1"&gt;0&lt;/d:Equity&gt;</v>
      </c>
    </row>
    <row r="42" spans="1:16" x14ac:dyDescent="0.25">
      <c r="A42" t="s">
        <v>175</v>
      </c>
      <c r="B42" s="82">
        <v>61</v>
      </c>
      <c r="C42">
        <v>74</v>
      </c>
      <c r="D42" t="s">
        <v>176</v>
      </c>
      <c r="E42">
        <f t="shared" si="6"/>
        <v>1</v>
      </c>
      <c r="F42">
        <f t="shared" si="1"/>
        <v>68</v>
      </c>
      <c r="G42">
        <f t="shared" si="2"/>
        <v>78</v>
      </c>
      <c r="H42">
        <f t="shared" si="3"/>
        <v>102</v>
      </c>
      <c r="J42" t="str">
        <f t="shared" si="4"/>
        <v>&lt;d:LiabilitiesAndEquity contextRef="c12" decimals="-3" unitRef="u1"&gt;</v>
      </c>
      <c r="K42" s="84">
        <f>Regnskabsstatistik!F59*1000</f>
        <v>0</v>
      </c>
      <c r="L42" t="str">
        <f t="shared" si="5"/>
        <v>&lt;/d:LiabilitiesAndEquity&gt;</v>
      </c>
      <c r="P42" s="83" t="str">
        <f t="shared" si="7"/>
        <v>&lt;d:LiabilitiesAndEquity contextRef="c12" decimals="-3" unitRef="u1"&gt;0&lt;/d:LiabilitiesAndEquity&gt;</v>
      </c>
    </row>
    <row r="43" spans="1:16" x14ac:dyDescent="0.25">
      <c r="A43" t="s">
        <v>177</v>
      </c>
      <c r="B43" s="82">
        <v>62</v>
      </c>
      <c r="C43">
        <v>75</v>
      </c>
      <c r="D43" t="s">
        <v>178</v>
      </c>
      <c r="E43">
        <f t="shared" si="6"/>
        <v>1</v>
      </c>
      <c r="F43">
        <f t="shared" si="1"/>
        <v>86</v>
      </c>
      <c r="G43">
        <f t="shared" si="2"/>
        <v>96</v>
      </c>
      <c r="H43">
        <f t="shared" si="3"/>
        <v>138</v>
      </c>
      <c r="J43" t="str">
        <f t="shared" si="4"/>
        <v>&lt;e:IncreaseInCompletedDevelopmentProjects contextRef="c10" decimals="-3" unitRef="u1"&gt;</v>
      </c>
      <c r="K43" s="84">
        <f>Regnskabsstatistik!F74*1000</f>
        <v>0</v>
      </c>
      <c r="L43" t="str">
        <f t="shared" si="5"/>
        <v>&lt;/e:IncreaseInCompletedDevelopmentProjects&gt;</v>
      </c>
      <c r="P43" s="83" t="str">
        <f t="shared" si="7"/>
        <v>&lt;e:IncreaseInCompletedDevelopmentProjects contextRef="c10" decimals="-3" unitRef="u1"&gt;0&lt;/e:IncreaseInCompletedDevelopmentProjects&gt;</v>
      </c>
    </row>
    <row r="44" spans="1:16" x14ac:dyDescent="0.25">
      <c r="A44" t="s">
        <v>179</v>
      </c>
      <c r="B44" s="82">
        <v>63</v>
      </c>
      <c r="C44">
        <v>76</v>
      </c>
      <c r="D44" t="s">
        <v>180</v>
      </c>
      <c r="E44">
        <f t="shared" si="6"/>
        <v>1</v>
      </c>
      <c r="F44">
        <f t="shared" si="1"/>
        <v>113</v>
      </c>
      <c r="G44">
        <f t="shared" si="2"/>
        <v>123</v>
      </c>
      <c r="H44">
        <f t="shared" si="3"/>
        <v>192</v>
      </c>
      <c r="J44" t="str">
        <f t="shared" si="4"/>
        <v>&lt;e:AcquiredConcessionsPatentsLicencesTrademarksAndOtherSimilarRights contextRef="c10" decimals="-3" unitRef="u1"&gt;</v>
      </c>
      <c r="K44" s="84">
        <f>Regnskabsstatistik!F75*1000</f>
        <v>0</v>
      </c>
      <c r="L44" t="str">
        <f t="shared" si="5"/>
        <v>&lt;/e:AcquiredConcessionsPatentsLicencesTrademarksAndOtherSimilarRights&gt;</v>
      </c>
      <c r="P44" s="83" t="str">
        <f t="shared" si="7"/>
        <v>&lt;e:AcquiredConcessionsPatentsLicencesTrademarksAndOtherSimilarRights contextRef="c10" decimals="-3" unitRef="u1"&gt;0&lt;/e:AcquiredConcessionsPatentsLicencesTrademarksAndOtherSimilarRights&gt;</v>
      </c>
    </row>
    <row r="45" spans="1:16" x14ac:dyDescent="0.25">
      <c r="A45" t="s">
        <v>181</v>
      </c>
      <c r="B45" s="82">
        <v>64</v>
      </c>
      <c r="C45">
        <v>77</v>
      </c>
      <c r="D45" t="s">
        <v>182</v>
      </c>
      <c r="E45">
        <f t="shared" si="6"/>
        <v>1</v>
      </c>
      <c r="F45">
        <f t="shared" si="1"/>
        <v>66</v>
      </c>
      <c r="G45">
        <f t="shared" si="2"/>
        <v>75</v>
      </c>
      <c r="H45">
        <f t="shared" si="3"/>
        <v>97</v>
      </c>
      <c r="J45" t="str">
        <f t="shared" si="4"/>
        <v>&lt;e:PurchaseOfSoftware contextRef="c10" decimals="-3" unitRef="u1"&gt;</v>
      </c>
      <c r="K45" s="84">
        <f>Regnskabsstatistik!F76*1000</f>
        <v>0</v>
      </c>
      <c r="L45" t="str">
        <f t="shared" si="5"/>
        <v>&lt;/e:PurchaseOfSoftware&gt;</v>
      </c>
      <c r="P45" s="83" t="str">
        <f t="shared" si="7"/>
        <v>&lt;e:PurchaseOfSoftware contextRef="c10" decimals="-3" unitRef="u1"&gt;0&lt;/e:PurchaseOfSoftware&gt;</v>
      </c>
    </row>
    <row r="46" spans="1:16" x14ac:dyDescent="0.25">
      <c r="A46" t="s">
        <v>183</v>
      </c>
      <c r="B46" s="82">
        <v>65</v>
      </c>
      <c r="C46">
        <v>78</v>
      </c>
      <c r="D46" t="s">
        <v>184</v>
      </c>
      <c r="E46">
        <f t="shared" si="6"/>
        <v>1</v>
      </c>
      <c r="F46">
        <f t="shared" si="1"/>
        <v>66</v>
      </c>
      <c r="G46">
        <f t="shared" si="2"/>
        <v>74</v>
      </c>
      <c r="H46">
        <f t="shared" si="3"/>
        <v>96</v>
      </c>
      <c r="J46" t="str">
        <f t="shared" si="4"/>
        <v>&lt;e:PurchaseOfGoodwill contextRef="c10" decimals="-3" unitRef="u1"&gt;</v>
      </c>
      <c r="K46" s="84">
        <f>Regnskabsstatistik!F77*1000</f>
        <v>0</v>
      </c>
      <c r="L46" t="str">
        <f t="shared" si="5"/>
        <v>&lt;/e:PurchaseOfGoodwill&gt;</v>
      </c>
      <c r="P46" s="83" t="str">
        <f t="shared" si="7"/>
        <v>&lt;e:PurchaseOfGoodwill contextRef="c10" decimals="-3" unitRef="u1"&gt;0&lt;/e:PurchaseOfGoodwill&gt;</v>
      </c>
    </row>
    <row r="47" spans="1:16" x14ac:dyDescent="0.25">
      <c r="A47" t="s">
        <v>185</v>
      </c>
      <c r="B47" s="82">
        <v>66</v>
      </c>
      <c r="C47">
        <v>79</v>
      </c>
      <c r="D47" t="s">
        <v>186</v>
      </c>
      <c r="E47">
        <f t="shared" si="6"/>
        <v>1</v>
      </c>
      <c r="F47">
        <f t="shared" si="1"/>
        <v>74</v>
      </c>
      <c r="G47">
        <f t="shared" si="2"/>
        <v>82</v>
      </c>
      <c r="H47">
        <f t="shared" si="3"/>
        <v>112</v>
      </c>
      <c r="J47" t="str">
        <f t="shared" si="4"/>
        <v>&lt;e:IntangibleAssetsInProgress contextRef="c10" decimals="-3" unitRef="u1"&gt;</v>
      </c>
      <c r="K47" s="84">
        <f>Regnskabsstatistik!F78*1000</f>
        <v>0</v>
      </c>
      <c r="L47" t="str">
        <f t="shared" si="5"/>
        <v>&lt;/e:IntangibleAssetsInProgress&gt;</v>
      </c>
      <c r="P47" s="83" t="str">
        <f t="shared" si="7"/>
        <v>&lt;e:IntangibleAssetsInProgress contextRef="c10" decimals="-3" unitRef="u1"&gt;0&lt;/e:IntangibleAssetsInProgress&gt;</v>
      </c>
    </row>
    <row r="48" spans="1:16" x14ac:dyDescent="0.25">
      <c r="A48" t="s">
        <v>187</v>
      </c>
      <c r="B48" s="82">
        <v>67</v>
      </c>
      <c r="C48">
        <v>80</v>
      </c>
      <c r="D48" t="s">
        <v>188</v>
      </c>
      <c r="E48">
        <f t="shared" si="6"/>
        <v>1</v>
      </c>
      <c r="F48">
        <f t="shared" si="1"/>
        <v>75</v>
      </c>
      <c r="G48">
        <f t="shared" si="2"/>
        <v>84</v>
      </c>
      <c r="H48">
        <f t="shared" si="3"/>
        <v>115</v>
      </c>
      <c r="J48" t="str">
        <f t="shared" si="4"/>
        <v>&lt;d:AdditionsToIntangibleAssets contextRef="c10" decimals="-3" unitRef="u1"&gt;</v>
      </c>
      <c r="K48" s="84">
        <f>Regnskabsstatistik!F79*1000</f>
        <v>0</v>
      </c>
      <c r="L48" t="str">
        <f t="shared" si="5"/>
        <v>&lt;/d:AdditionsToIntangibleAssets&gt;</v>
      </c>
      <c r="P48" s="83" t="str">
        <f t="shared" si="7"/>
        <v>&lt;d:AdditionsToIntangibleAssets contextRef="c10" decimals="-3" unitRef="u1"&gt;0&lt;/d:AdditionsToIntangibleAssets&gt;</v>
      </c>
    </row>
    <row r="49" spans="1:16" x14ac:dyDescent="0.25">
      <c r="A49" t="s">
        <v>189</v>
      </c>
      <c r="B49" s="82">
        <v>68</v>
      </c>
      <c r="C49">
        <v>81</v>
      </c>
      <c r="D49" t="s">
        <v>190</v>
      </c>
      <c r="E49">
        <f t="shared" si="6"/>
        <v>1</v>
      </c>
      <c r="F49">
        <f t="shared" si="1"/>
        <v>80</v>
      </c>
      <c r="G49">
        <f t="shared" si="2"/>
        <v>87</v>
      </c>
      <c r="H49">
        <f t="shared" si="3"/>
        <v>123</v>
      </c>
      <c r="J49" t="str">
        <f t="shared" si="4"/>
        <v>&lt;e:PurchaseOfBuildingsIncludingLand contextRef="c10" decimals="-3" unitRef="u1"&gt;</v>
      </c>
      <c r="K49" s="84">
        <f>Regnskabsstatistik!F81*1000</f>
        <v>0</v>
      </c>
      <c r="L49" t="str">
        <f t="shared" si="5"/>
        <v>&lt;/e:PurchaseOfBuildingsIncludingLand&gt;</v>
      </c>
      <c r="P49" s="83" t="str">
        <f t="shared" si="7"/>
        <v>&lt;e:PurchaseOfBuildingsIncludingLand contextRef="c10" decimals="-3" unitRef="u1"&gt;0&lt;/e:PurchaseOfBuildingsIncludingLand&gt;</v>
      </c>
    </row>
    <row r="50" spans="1:16" x14ac:dyDescent="0.25">
      <c r="A50" t="s">
        <v>191</v>
      </c>
      <c r="B50" s="82">
        <v>69</v>
      </c>
      <c r="C50">
        <v>82</v>
      </c>
      <c r="D50" t="s">
        <v>192</v>
      </c>
      <c r="E50">
        <f t="shared" si="6"/>
        <v>1</v>
      </c>
      <c r="F50">
        <f t="shared" si="1"/>
        <v>84</v>
      </c>
      <c r="G50">
        <f t="shared" si="2"/>
        <v>94</v>
      </c>
      <c r="H50">
        <f t="shared" si="3"/>
        <v>134</v>
      </c>
      <c r="J50" t="str">
        <f t="shared" si="4"/>
        <v>&lt;e:ConstructionOfBuildingsExcludingLand contextRef="c10" decimals="-3" unitRef="u1"&gt;</v>
      </c>
      <c r="K50" s="84">
        <f>Regnskabsstatistik!F82*1000</f>
        <v>0</v>
      </c>
      <c r="L50" t="str">
        <f t="shared" si="5"/>
        <v>&lt;/e:ConstructionOfBuildingsExcludingLand&gt;</v>
      </c>
      <c r="P50" s="83" t="str">
        <f t="shared" si="7"/>
        <v>&lt;e:ConstructionOfBuildingsExcludingLand contextRef="c10" decimals="-3" unitRef="u1"&gt;0&lt;/e:ConstructionOfBuildingsExcludingLand&gt;</v>
      </c>
    </row>
    <row r="51" spans="1:16" x14ac:dyDescent="0.25">
      <c r="A51" t="s">
        <v>193</v>
      </c>
      <c r="B51" s="82">
        <v>70</v>
      </c>
      <c r="C51">
        <v>83</v>
      </c>
      <c r="D51" t="s">
        <v>194</v>
      </c>
      <c r="E51">
        <f t="shared" si="6"/>
        <v>1</v>
      </c>
      <c r="F51">
        <f t="shared" si="1"/>
        <v>74</v>
      </c>
      <c r="G51">
        <f t="shared" si="2"/>
        <v>84</v>
      </c>
      <c r="H51">
        <f t="shared" si="3"/>
        <v>114</v>
      </c>
      <c r="J51" t="str">
        <f t="shared" si="4"/>
        <v>&lt;e:PurchaseOfLandNotBuiltUpon contextRef="c10" decimals="-3" unitRef="u1"&gt;</v>
      </c>
      <c r="K51" s="84">
        <f>Regnskabsstatistik!F83*1000</f>
        <v>0</v>
      </c>
      <c r="L51" t="str">
        <f t="shared" si="5"/>
        <v>&lt;/e:PurchaseOfLandNotBuiltUpon&gt;</v>
      </c>
      <c r="P51" s="83" t="str">
        <f t="shared" si="7"/>
        <v>&lt;e:PurchaseOfLandNotBuiltUpon contextRef="c10" decimals="-3" unitRef="u1"&gt;0&lt;/e:PurchaseOfLandNotBuiltUpon&gt;</v>
      </c>
    </row>
    <row r="52" spans="1:16" x14ac:dyDescent="0.25">
      <c r="A52" t="s">
        <v>195</v>
      </c>
      <c r="B52" s="82">
        <v>71</v>
      </c>
      <c r="C52">
        <v>84</v>
      </c>
      <c r="D52" t="s">
        <v>196</v>
      </c>
      <c r="E52">
        <f t="shared" si="6"/>
        <v>1</v>
      </c>
      <c r="F52">
        <f t="shared" si="1"/>
        <v>101</v>
      </c>
      <c r="G52">
        <f t="shared" si="2"/>
        <v>108</v>
      </c>
      <c r="H52">
        <f t="shared" si="3"/>
        <v>165</v>
      </c>
      <c r="J52" t="str">
        <f t="shared" si="4"/>
        <v>&lt;e:AlterationsAndImprovementsOfBuildingsAndInstallations contextRef="c10" decimals="-3" unitRef="u1"&gt;</v>
      </c>
      <c r="K52" s="84">
        <f>Regnskabsstatistik!F84*1000</f>
        <v>0</v>
      </c>
      <c r="L52" t="str">
        <f t="shared" si="5"/>
        <v>&lt;/e:AlterationsAndImprovementsOfBuildingsAndInstallations&gt;</v>
      </c>
      <c r="P52" s="83" t="str">
        <f t="shared" si="7"/>
        <v>&lt;e:AlterationsAndImprovementsOfBuildingsAndInstallations contextRef="c10" decimals="-3" unitRef="u1"&gt;0&lt;/e:AlterationsAndImprovementsOfBuildingsAndInstallations&gt;</v>
      </c>
    </row>
    <row r="53" spans="1:16" x14ac:dyDescent="0.25">
      <c r="A53" t="s">
        <v>197</v>
      </c>
      <c r="B53" s="82">
        <v>72</v>
      </c>
      <c r="C53">
        <v>85</v>
      </c>
      <c r="D53" t="s">
        <v>198</v>
      </c>
      <c r="E53">
        <f t="shared" si="6"/>
        <v>1</v>
      </c>
      <c r="F53">
        <f t="shared" si="1"/>
        <v>150</v>
      </c>
      <c r="G53">
        <f t="shared" si="2"/>
        <v>156</v>
      </c>
      <c r="H53">
        <f t="shared" si="3"/>
        <v>262</v>
      </c>
      <c r="J53" t="str">
        <f t="shared" si="4"/>
        <v>&lt;e:ConstructionAlterationAndImprovementOfRoadsHarboursSquaresAndSimilarAndDevelopmentAndImprovementOfLand contextRef="c10" decimals="-3" unitRef="u1"&gt;</v>
      </c>
      <c r="K53" s="84">
        <f>Regnskabsstatistik!F85*1000</f>
        <v>0</v>
      </c>
      <c r="L53" t="str">
        <f t="shared" si="5"/>
        <v>&lt;/e:ConstructionAlterationAndImprovementOfRoadsHarboursSquaresAndSimilarAndDevelopmentAndImprovementOfLand&gt;</v>
      </c>
      <c r="P53" s="83" t="str">
        <f t="shared" si="7"/>
        <v>&lt;e:ConstructionAlterationAndImprovementOfRoadsHarboursSquaresAndSimilarAndDevelopmentAndImprovementOfLand contextRef="c10" decimals="-3" unitRef="u1"&gt;0&lt;/e:ConstructionAlterationAndImprovementOfRoadsHarboursSquaresAndSimilarAndDevelopmentAndImprovementOfLand&gt;</v>
      </c>
    </row>
    <row r="54" spans="1:16" x14ac:dyDescent="0.25">
      <c r="A54" t="s">
        <v>199</v>
      </c>
      <c r="B54" s="82">
        <v>73</v>
      </c>
      <c r="C54">
        <v>86</v>
      </c>
      <c r="D54" t="s">
        <v>200</v>
      </c>
      <c r="E54">
        <f t="shared" si="6"/>
        <v>1</v>
      </c>
      <c r="F54">
        <f t="shared" si="1"/>
        <v>68</v>
      </c>
      <c r="G54">
        <f t="shared" si="2"/>
        <v>74</v>
      </c>
      <c r="H54">
        <f t="shared" si="3"/>
        <v>98</v>
      </c>
      <c r="J54" t="str">
        <f t="shared" si="4"/>
        <v>&lt;e:IncreaseOfRealEstate contextRef="c10" decimals="-3" unitRef="u1"&gt;</v>
      </c>
      <c r="K54" s="84">
        <f>Regnskabsstatistik!F86*1000</f>
        <v>0</v>
      </c>
      <c r="L54" t="str">
        <f t="shared" si="5"/>
        <v>&lt;/e:IncreaseOfRealEstate&gt;</v>
      </c>
      <c r="P54" s="83" t="str">
        <f t="shared" si="7"/>
        <v>&lt;e:IncreaseOfRealEstate contextRef="c10" decimals="-3" unitRef="u1"&gt;0&lt;/e:IncreaseOfRealEstate&gt;</v>
      </c>
    </row>
    <row r="55" spans="1:16" x14ac:dyDescent="0.25">
      <c r="A55" t="s">
        <v>201</v>
      </c>
      <c r="B55" s="82">
        <v>74</v>
      </c>
      <c r="C55">
        <v>87</v>
      </c>
      <c r="D55" t="s">
        <v>202</v>
      </c>
      <c r="E55">
        <f t="shared" si="6"/>
        <v>1</v>
      </c>
      <c r="F55">
        <f t="shared" si="1"/>
        <v>90</v>
      </c>
      <c r="G55">
        <f t="shared" si="2"/>
        <v>97</v>
      </c>
      <c r="H55">
        <f t="shared" si="3"/>
        <v>143</v>
      </c>
      <c r="J55" t="str">
        <f t="shared" si="4"/>
        <v>&lt;e:AdditionsToProductionMachineryAndEquipment contextRef="c10" decimals="-3" unitRef="u1"&gt;</v>
      </c>
      <c r="K55" s="84">
        <f>Regnskabsstatistik!F88*1000</f>
        <v>0</v>
      </c>
      <c r="L55" t="str">
        <f t="shared" si="5"/>
        <v>&lt;/e:AdditionsToProductionMachineryAndEquipment&gt;</v>
      </c>
      <c r="P55" s="83" t="str">
        <f t="shared" si="7"/>
        <v>&lt;e:AdditionsToProductionMachineryAndEquipment contextRef="c10" decimals="-3" unitRef="u1"&gt;0&lt;/e:AdditionsToProductionMachineryAndEquipment&gt;</v>
      </c>
    </row>
    <row r="56" spans="1:16" x14ac:dyDescent="0.25">
      <c r="A56" t="s">
        <v>203</v>
      </c>
      <c r="B56" s="82">
        <v>75</v>
      </c>
      <c r="C56">
        <v>88</v>
      </c>
      <c r="D56" t="s">
        <v>204</v>
      </c>
      <c r="E56">
        <f t="shared" si="6"/>
        <v>1</v>
      </c>
      <c r="F56">
        <f t="shared" si="1"/>
        <v>104</v>
      </c>
      <c r="G56">
        <f t="shared" si="2"/>
        <v>111</v>
      </c>
      <c r="H56">
        <f t="shared" si="3"/>
        <v>171</v>
      </c>
      <c r="J56" t="str">
        <f t="shared" si="4"/>
        <v>&lt;e:AdditionsToOtherPlantOperatingAssetsFixturesAndFurniture contextRef="c10" decimals="-3" unitRef="u1"&gt;</v>
      </c>
      <c r="K56" s="84">
        <f>Regnskabsstatistik!F89*1000</f>
        <v>0</v>
      </c>
      <c r="L56" t="str">
        <f t="shared" si="5"/>
        <v>&lt;/e:AdditionsToOtherPlantOperatingAssetsFixturesAndFurniture&gt;</v>
      </c>
      <c r="P56" s="83" t="str">
        <f t="shared" si="7"/>
        <v>&lt;e:AdditionsToOtherPlantOperatingAssetsFixturesAndFurniture contextRef="c10" decimals="-3" unitRef="u1"&gt;0&lt;/e:AdditionsToOtherPlantOperatingAssetsFixturesAndFurniture&gt;</v>
      </c>
    </row>
    <row r="57" spans="1:16" x14ac:dyDescent="0.25">
      <c r="A57" t="s">
        <v>205</v>
      </c>
      <c r="B57" s="82">
        <v>76</v>
      </c>
      <c r="C57">
        <v>89</v>
      </c>
      <c r="D57" t="s">
        <v>206</v>
      </c>
      <c r="E57">
        <f t="shared" si="6"/>
        <v>1</v>
      </c>
      <c r="F57">
        <f t="shared" si="1"/>
        <v>84</v>
      </c>
      <c r="G57">
        <f t="shared" si="2"/>
        <v>91</v>
      </c>
      <c r="H57">
        <f t="shared" si="3"/>
        <v>131</v>
      </c>
      <c r="J57" t="str">
        <f t="shared" si="4"/>
        <v>&lt;e:IncreaseOfMachineryPlantAndEquipment contextRef="c10" decimals="-3" unitRef="u1"&gt;</v>
      </c>
      <c r="K57" s="84">
        <f>Regnskabsstatistik!F90*1000</f>
        <v>0</v>
      </c>
      <c r="L57" t="str">
        <f t="shared" si="5"/>
        <v>&lt;/e:IncreaseOfMachineryPlantAndEquipment&gt;</v>
      </c>
      <c r="P57" s="83" t="str">
        <f t="shared" si="7"/>
        <v>&lt;e:IncreaseOfMachineryPlantAndEquipment contextRef="c10" decimals="-3" unitRef="u1"&gt;0&lt;/e:IncreaseOfMachineryPlantAndEquipment&gt;</v>
      </c>
    </row>
    <row r="58" spans="1:16" x14ac:dyDescent="0.25">
      <c r="A58" t="s">
        <v>207</v>
      </c>
      <c r="B58" s="82">
        <v>77</v>
      </c>
      <c r="C58">
        <v>90</v>
      </c>
      <c r="D58" t="s">
        <v>208</v>
      </c>
      <c r="E58">
        <f t="shared" si="6"/>
        <v>1</v>
      </c>
      <c r="F58">
        <f t="shared" si="1"/>
        <v>136</v>
      </c>
      <c r="G58">
        <f t="shared" si="2"/>
        <v>143</v>
      </c>
      <c r="H58">
        <f t="shared" si="3"/>
        <v>235</v>
      </c>
      <c r="J58" t="str">
        <f t="shared" si="4"/>
        <v>&lt;e:AdditionsToPropertyPlantAndEquipmentInProgressAndPrepaymentsForPropertyPlantAndEquipment contextRef="c10" decimals="-3" unitRef="u1"&gt;</v>
      </c>
      <c r="K58" s="84">
        <f>Regnskabsstatistik!F92*1000</f>
        <v>0</v>
      </c>
      <c r="L58" t="str">
        <f t="shared" si="5"/>
        <v>&lt;/e:AdditionsToPropertyPlantAndEquipmentInProgressAndPrepaymentsForPropertyPlantAndEquipment&gt;</v>
      </c>
      <c r="P58" s="83" t="str">
        <f t="shared" si="7"/>
        <v>&lt;e:AdditionsToPropertyPlantAndEquipmentInProgressAndPrepaymentsForPropertyPlantAndEquipment contextRef="c10" decimals="-3" unitRef="u1"&gt;0&lt;/e:AdditionsToPropertyPlantAndEquipmentInProgressAndPrepaymentsForPropertyPlantAndEquipment&gt;</v>
      </c>
    </row>
    <row r="59" spans="1:16" x14ac:dyDescent="0.25">
      <c r="A59" t="s">
        <v>209</v>
      </c>
      <c r="B59" s="82">
        <v>78</v>
      </c>
      <c r="C59">
        <v>91</v>
      </c>
      <c r="D59" t="s">
        <v>210</v>
      </c>
      <c r="E59">
        <f t="shared" si="6"/>
        <v>1</v>
      </c>
      <c r="F59">
        <f t="shared" si="1"/>
        <v>75</v>
      </c>
      <c r="G59">
        <f t="shared" si="2"/>
        <v>82</v>
      </c>
      <c r="H59">
        <f t="shared" si="3"/>
        <v>113</v>
      </c>
      <c r="J59" t="str">
        <f t="shared" si="4"/>
        <v>&lt;e:AdditionsToNoncurrentAssets contextRef="c10" decimals="-3" unitRef="u1"&gt;</v>
      </c>
      <c r="K59" s="84">
        <f>Regnskabsstatistik!F94*1000</f>
        <v>0</v>
      </c>
      <c r="L59" t="str">
        <f t="shared" si="5"/>
        <v>&lt;/e:AdditionsToNoncurrentAssets&gt;</v>
      </c>
      <c r="P59" s="83" t="str">
        <f t="shared" si="7"/>
        <v>&lt;e:AdditionsToNoncurrentAssets contextRef="c10" decimals="-3" unitRef="u1"&gt;0&lt;/e:AdditionsToNoncurrentAssets&gt;</v>
      </c>
    </row>
    <row r="60" spans="1:16" x14ac:dyDescent="0.25">
      <c r="A60" t="s">
        <v>211</v>
      </c>
      <c r="B60" s="82">
        <v>79</v>
      </c>
      <c r="C60">
        <v>92</v>
      </c>
      <c r="D60" t="s">
        <v>212</v>
      </c>
      <c r="E60">
        <f t="shared" si="6"/>
        <v>1</v>
      </c>
      <c r="F60">
        <f t="shared" si="1"/>
        <v>86</v>
      </c>
      <c r="G60">
        <f t="shared" si="2"/>
        <v>93</v>
      </c>
      <c r="H60">
        <f t="shared" si="3"/>
        <v>135</v>
      </c>
      <c r="J60" t="str">
        <f t="shared" si="4"/>
        <v>&lt;e:DecreaseInCompletedDevelopmentProjects contextRef="c10" decimals="-3" unitRef="u1"&gt;</v>
      </c>
      <c r="K60" s="84">
        <f>Regnskabsstatistik!F101*1000</f>
        <v>0</v>
      </c>
      <c r="L60" t="str">
        <f t="shared" si="5"/>
        <v>&lt;/e:DecreaseInCompletedDevelopmentProjects&gt;</v>
      </c>
      <c r="P60" s="83" t="str">
        <f t="shared" si="7"/>
        <v>&lt;e:DecreaseInCompletedDevelopmentProjects contextRef="c10" decimals="-3" unitRef="u1"&gt;0&lt;/e:DecreaseInCompletedDevelopmentProjects&gt;</v>
      </c>
    </row>
    <row r="61" spans="1:16" x14ac:dyDescent="0.25">
      <c r="A61" s="86" t="s">
        <v>213</v>
      </c>
      <c r="B61" s="82">
        <v>80</v>
      </c>
      <c r="C61">
        <v>93</v>
      </c>
      <c r="D61" t="s">
        <v>214</v>
      </c>
      <c r="E61">
        <f t="shared" si="6"/>
        <v>1</v>
      </c>
      <c r="F61">
        <f t="shared" si="1"/>
        <v>115</v>
      </c>
      <c r="G61">
        <f t="shared" si="2"/>
        <v>122</v>
      </c>
      <c r="H61">
        <f t="shared" si="3"/>
        <v>193</v>
      </c>
      <c r="J61" t="str">
        <f t="shared" si="4"/>
        <v>&lt;e:DecreaseOfConcessionsPatentsLicencesTrademarksAndOtherSimilarRights contextRef="c10" decimals="-3" unitRef="u1"&gt;</v>
      </c>
      <c r="K61" s="84">
        <f>Regnskabsstatistik!F102*1000</f>
        <v>0</v>
      </c>
      <c r="L61" t="str">
        <f t="shared" si="5"/>
        <v>&lt;/e:DecreaseOfConcessionsPatentsLicencesTrademarksAndOtherSimilarRights&gt;</v>
      </c>
      <c r="P61" s="83" t="str">
        <f t="shared" si="7"/>
        <v>&lt;e:DecreaseOfConcessionsPatentsLicencesTrademarksAndOtherSimilarRights contextRef="c10" decimals="-3" unitRef="u1"&gt;0&lt;/e:DecreaseOfConcessionsPatentsLicencesTrademarksAndOtherSimilarRights&gt;</v>
      </c>
    </row>
    <row r="62" spans="1:16" x14ac:dyDescent="0.25">
      <c r="A62" t="s">
        <v>215</v>
      </c>
      <c r="B62" s="82">
        <v>81</v>
      </c>
      <c r="C62">
        <v>94</v>
      </c>
      <c r="D62" t="s">
        <v>216</v>
      </c>
      <c r="E62">
        <f t="shared" si="6"/>
        <v>1</v>
      </c>
      <c r="F62">
        <f t="shared" si="1"/>
        <v>66</v>
      </c>
      <c r="G62">
        <f t="shared" si="2"/>
        <v>73</v>
      </c>
      <c r="H62">
        <f t="shared" si="3"/>
        <v>95</v>
      </c>
      <c r="J62" t="str">
        <f t="shared" si="4"/>
        <v>&lt;e:DisposalOfSoftware contextRef="c10" decimals="-3" unitRef="u1"&gt;</v>
      </c>
      <c r="K62" s="84">
        <f>Regnskabsstatistik!F103*1000</f>
        <v>0</v>
      </c>
      <c r="L62" t="str">
        <f t="shared" si="5"/>
        <v>&lt;/e:DisposalOfSoftware&gt;</v>
      </c>
      <c r="P62" s="83" t="str">
        <f t="shared" si="7"/>
        <v>&lt;e:DisposalOfSoftware contextRef="c10" decimals="-3" unitRef="u1"&gt;0&lt;/e:DisposalOfSoftware&gt;</v>
      </c>
    </row>
    <row r="63" spans="1:16" x14ac:dyDescent="0.25">
      <c r="A63" t="s">
        <v>217</v>
      </c>
      <c r="B63" s="82">
        <v>82</v>
      </c>
      <c r="C63">
        <v>95</v>
      </c>
      <c r="D63" t="s">
        <v>218</v>
      </c>
      <c r="E63">
        <f t="shared" si="6"/>
        <v>1</v>
      </c>
      <c r="F63">
        <f t="shared" si="1"/>
        <v>66</v>
      </c>
      <c r="G63">
        <f t="shared" si="2"/>
        <v>73</v>
      </c>
      <c r="H63">
        <f t="shared" si="3"/>
        <v>95</v>
      </c>
      <c r="J63" t="str">
        <f t="shared" si="4"/>
        <v>&lt;e:DecreaseInGoodwill contextRef="c10" decimals="-3" unitRef="u1"&gt;</v>
      </c>
      <c r="K63" s="84">
        <f>Regnskabsstatistik!F104*1000</f>
        <v>0</v>
      </c>
      <c r="L63" t="str">
        <f t="shared" si="5"/>
        <v>&lt;/e:DecreaseInGoodwill&gt;</v>
      </c>
      <c r="P63" s="83" t="str">
        <f t="shared" si="7"/>
        <v>&lt;e:DecreaseInGoodwill contextRef="c10" decimals="-3" unitRef="u1"&gt;0&lt;/e:DecreaseInGoodwill&gt;</v>
      </c>
    </row>
    <row r="64" spans="1:16" x14ac:dyDescent="0.25">
      <c r="A64" t="s">
        <v>219</v>
      </c>
      <c r="B64" s="82">
        <v>83</v>
      </c>
      <c r="C64">
        <v>96</v>
      </c>
      <c r="D64" t="s">
        <v>220</v>
      </c>
      <c r="E64">
        <f t="shared" si="6"/>
        <v>1</v>
      </c>
      <c r="F64">
        <f t="shared" si="1"/>
        <v>74</v>
      </c>
      <c r="G64">
        <f t="shared" si="2"/>
        <v>81</v>
      </c>
      <c r="H64">
        <f t="shared" si="3"/>
        <v>111</v>
      </c>
      <c r="J64" t="str">
        <f t="shared" si="4"/>
        <v>&lt;e:DecreaseOfIntangibleAssets contextRef="c10" decimals="-3" unitRef="u1"&gt;</v>
      </c>
      <c r="K64" s="84">
        <f>Regnskabsstatistik!F105*1000</f>
        <v>0</v>
      </c>
      <c r="L64" t="str">
        <f t="shared" si="5"/>
        <v>&lt;/e:DecreaseOfIntangibleAssets&gt;</v>
      </c>
      <c r="P64" s="83" t="str">
        <f t="shared" si="7"/>
        <v>&lt;e:DecreaseOfIntangibleAssets contextRef="c10" decimals="-3" unitRef="u1"&gt;0&lt;/e:DecreaseOfIntangibleAssets&gt;</v>
      </c>
    </row>
    <row r="65" spans="1:16" x14ac:dyDescent="0.25">
      <c r="A65" t="s">
        <v>221</v>
      </c>
      <c r="B65" s="82">
        <v>84</v>
      </c>
      <c r="C65">
        <v>97</v>
      </c>
      <c r="D65" t="s">
        <v>222</v>
      </c>
      <c r="E65">
        <f t="shared" si="6"/>
        <v>1</v>
      </c>
      <c r="F65">
        <f t="shared" si="1"/>
        <v>92</v>
      </c>
      <c r="G65">
        <f t="shared" si="2"/>
        <v>99</v>
      </c>
      <c r="H65">
        <f t="shared" si="3"/>
        <v>147</v>
      </c>
      <c r="J65" t="str">
        <f t="shared" si="4"/>
        <v>&lt;e:DisposalsOfBuildingsIncludingLandAtBookValue contextRef="c10" decimals="-3" unitRef="u1"&gt;</v>
      </c>
      <c r="K65" s="84">
        <f>Regnskabsstatistik!F107*1000</f>
        <v>0</v>
      </c>
      <c r="L65" t="str">
        <f t="shared" si="5"/>
        <v>&lt;/e:DisposalsOfBuildingsIncludingLandAtBookValue&gt;</v>
      </c>
      <c r="P65" s="83" t="str">
        <f t="shared" si="7"/>
        <v>&lt;e:DisposalsOfBuildingsIncludingLandAtBookValue contextRef="c10" decimals="-3" unitRef="u1"&gt;0&lt;/e:DisposalsOfBuildingsIncludingLandAtBookValue&gt;</v>
      </c>
    </row>
    <row r="66" spans="1:16" x14ac:dyDescent="0.25">
      <c r="A66" t="s">
        <v>223</v>
      </c>
      <c r="B66" s="82">
        <v>85</v>
      </c>
      <c r="C66">
        <v>98</v>
      </c>
      <c r="D66" t="s">
        <v>224</v>
      </c>
      <c r="E66">
        <f t="shared" si="6"/>
        <v>1</v>
      </c>
      <c r="F66">
        <f t="shared" si="1"/>
        <v>86</v>
      </c>
      <c r="G66">
        <f t="shared" si="2"/>
        <v>93</v>
      </c>
      <c r="H66">
        <f t="shared" si="3"/>
        <v>135</v>
      </c>
      <c r="J66" t="str">
        <f t="shared" si="4"/>
        <v>&lt;e:DisposalsOfLandNotBuiltUponAtBookValue contextRef="c10" decimals="-3" unitRef="u1"&gt;</v>
      </c>
      <c r="K66" s="84">
        <f>Regnskabsstatistik!F108*1000</f>
        <v>0</v>
      </c>
      <c r="L66" t="str">
        <f t="shared" si="5"/>
        <v>&lt;/e:DisposalsOfLandNotBuiltUponAtBookValue&gt;</v>
      </c>
      <c r="P66" s="83" t="str">
        <f t="shared" si="7"/>
        <v>&lt;e:DisposalsOfLandNotBuiltUponAtBookValue contextRef="c10" decimals="-3" unitRef="u1"&gt;0&lt;/e:DisposalsOfLandNotBuiltUponAtBookValue&gt;</v>
      </c>
    </row>
    <row r="67" spans="1:16" x14ac:dyDescent="0.25">
      <c r="A67" t="s">
        <v>225</v>
      </c>
      <c r="B67" s="82">
        <v>86</v>
      </c>
      <c r="C67">
        <v>99</v>
      </c>
      <c r="D67" t="s">
        <v>226</v>
      </c>
      <c r="E67">
        <f t="shared" si="6"/>
        <v>1</v>
      </c>
      <c r="F67">
        <f t="shared" si="1"/>
        <v>100</v>
      </c>
      <c r="G67">
        <f t="shared" si="2"/>
        <v>107</v>
      </c>
      <c r="H67">
        <f t="shared" si="3"/>
        <v>163</v>
      </c>
      <c r="J67" t="str">
        <f t="shared" si="4"/>
        <v>&lt;e:DisposalsOfRoadsHarboursSquaresAndSimilarAtBookValue contextRef="c10" decimals="-3" unitRef="u1"&gt;</v>
      </c>
      <c r="K67" s="84">
        <f>Regnskabsstatistik!F109*1000</f>
        <v>0</v>
      </c>
      <c r="L67" t="str">
        <f t="shared" ref="L67:L84" si="8">MID(D67,G67,H67)</f>
        <v>&lt;/e:DisposalsOfRoadsHarboursSquaresAndSimilarAtBookValue&gt;</v>
      </c>
      <c r="P67" s="83" t="str">
        <f t="shared" ref="P67:P117" si="9">+J67&amp;K67&amp;L67</f>
        <v>&lt;e:DisposalsOfRoadsHarboursSquaresAndSimilarAtBookValue contextRef="c10" decimals="-3" unitRef="u1"&gt;0&lt;/e:DisposalsOfRoadsHarboursSquaresAndSimilarAtBookValue&gt;</v>
      </c>
    </row>
    <row r="68" spans="1:16" x14ac:dyDescent="0.25">
      <c r="A68" t="s">
        <v>227</v>
      </c>
      <c r="B68" s="82">
        <v>87</v>
      </c>
      <c r="C68">
        <v>100</v>
      </c>
      <c r="D68" t="s">
        <v>228</v>
      </c>
      <c r="E68">
        <f t="shared" si="6"/>
        <v>1</v>
      </c>
      <c r="F68">
        <f t="shared" ref="F68:F117" si="10">FIND("&gt;",D68,1)</f>
        <v>84</v>
      </c>
      <c r="G68">
        <f t="shared" ref="G68:G92" si="11">FIND("&lt;",D68,F68)</f>
        <v>91</v>
      </c>
      <c r="H68">
        <f t="shared" ref="H68:H92" si="12">FIND("&gt;",D68,G68)</f>
        <v>131</v>
      </c>
      <c r="J68" t="str">
        <f t="shared" ref="J68:J117" si="13">MID(D68,E68,F68)</f>
        <v>&lt;e:TotalDecreaseOfRealEstateAtBookValue contextRef="c10" decimals="-3" unitRef="u1"&gt;</v>
      </c>
      <c r="K68" s="84">
        <f>Regnskabsstatistik!F110*1000</f>
        <v>0</v>
      </c>
      <c r="L68" t="str">
        <f t="shared" si="8"/>
        <v>&lt;/e:TotalDecreaseOfRealEstateAtBookValue&gt;</v>
      </c>
      <c r="P68" s="83" t="str">
        <f t="shared" si="9"/>
        <v>&lt;e:TotalDecreaseOfRealEstateAtBookValue contextRef="c10" decimals="-3" unitRef="u1"&gt;0&lt;/e:TotalDecreaseOfRealEstateAtBookValue&gt;</v>
      </c>
    </row>
    <row r="69" spans="1:16" x14ac:dyDescent="0.25">
      <c r="A69" t="s">
        <v>229</v>
      </c>
      <c r="B69" s="82">
        <v>88</v>
      </c>
      <c r="C69">
        <v>101</v>
      </c>
      <c r="D69" t="s">
        <v>230</v>
      </c>
      <c r="E69">
        <f t="shared" ref="E69:E117" si="14">FIND("&lt;",D69,1)</f>
        <v>1</v>
      </c>
      <c r="F69">
        <f t="shared" si="10"/>
        <v>101</v>
      </c>
      <c r="G69">
        <f t="shared" si="11"/>
        <v>108</v>
      </c>
      <c r="H69">
        <f t="shared" si="12"/>
        <v>165</v>
      </c>
      <c r="J69" t="str">
        <f t="shared" si="13"/>
        <v>&lt;e:DisposalsOfProductionMachineryAndEquipmentAtBookValue contextRef="c10" decimals="-3" unitRef="u1"&gt;</v>
      </c>
      <c r="K69" s="84">
        <f>Regnskabsstatistik!F112*1000</f>
        <v>0</v>
      </c>
      <c r="L69" t="str">
        <f t="shared" si="8"/>
        <v>&lt;/e:DisposalsOfProductionMachineryAndEquipmentAtBookValue&gt;</v>
      </c>
      <c r="P69" s="83" t="str">
        <f t="shared" si="9"/>
        <v>&lt;e:DisposalsOfProductionMachineryAndEquipmentAtBookValue contextRef="c10" decimals="-3" unitRef="u1"&gt;0&lt;/e:DisposalsOfProductionMachineryAndEquipmentAtBookValue&gt;</v>
      </c>
    </row>
    <row r="70" spans="1:16" x14ac:dyDescent="0.25">
      <c r="A70" t="s">
        <v>231</v>
      </c>
      <c r="B70" s="82">
        <v>89</v>
      </c>
      <c r="C70">
        <v>102</v>
      </c>
      <c r="D70" t="s">
        <v>232</v>
      </c>
      <c r="E70">
        <f t="shared" si="14"/>
        <v>1</v>
      </c>
      <c r="F70">
        <f t="shared" si="10"/>
        <v>115</v>
      </c>
      <c r="G70">
        <f t="shared" si="11"/>
        <v>122</v>
      </c>
      <c r="H70">
        <f t="shared" si="12"/>
        <v>193</v>
      </c>
      <c r="J70" t="str">
        <f t="shared" si="13"/>
        <v>&lt;e:DisposalsOfOtherPlantOperatingAssetsFixturesAndFurnitureAtBookValue contextRef="c10" decimals="-3" unitRef="u1"&gt;</v>
      </c>
      <c r="K70" s="84">
        <f>Regnskabsstatistik!F113*1000</f>
        <v>0</v>
      </c>
      <c r="L70" t="str">
        <f t="shared" si="8"/>
        <v>&lt;/e:DisposalsOfOtherPlantOperatingAssetsFixturesAndFurnitureAtBookValue&gt;</v>
      </c>
      <c r="P70" s="83" t="str">
        <f t="shared" si="9"/>
        <v>&lt;e:DisposalsOfOtherPlantOperatingAssetsFixturesAndFurnitureAtBookValue contextRef="c10" decimals="-3" unitRef="u1"&gt;0&lt;/e:DisposalsOfOtherPlantOperatingAssetsFixturesAndFurnitureAtBookValue&gt;</v>
      </c>
    </row>
    <row r="71" spans="1:16" x14ac:dyDescent="0.25">
      <c r="A71" s="86" t="s">
        <v>233</v>
      </c>
      <c r="B71" s="82">
        <v>90</v>
      </c>
      <c r="C71">
        <v>103</v>
      </c>
      <c r="D71" t="s">
        <v>234</v>
      </c>
      <c r="E71">
        <f t="shared" si="14"/>
        <v>1</v>
      </c>
      <c r="F71">
        <f t="shared" si="10"/>
        <v>100</v>
      </c>
      <c r="G71">
        <f t="shared" si="11"/>
        <v>107</v>
      </c>
      <c r="H71">
        <f t="shared" si="12"/>
        <v>163</v>
      </c>
      <c r="J71" t="str">
        <f t="shared" si="13"/>
        <v>&lt;e:TotalDecreaseOfMachineryPlantAndEquipmentAtBookValue contextRef="c10" decimals="-3" unitRef="u1"&gt;</v>
      </c>
      <c r="K71" s="84">
        <f>Regnskabsstatistik!F114*1000</f>
        <v>0</v>
      </c>
      <c r="L71" t="str">
        <f t="shared" si="8"/>
        <v>&lt;/e:TotalDecreaseOfMachineryPlantAndEquipmentAtBookValue&gt;</v>
      </c>
      <c r="P71" s="83" t="str">
        <f t="shared" si="9"/>
        <v>&lt;e:TotalDecreaseOfMachineryPlantAndEquipmentAtBookValue contextRef="c10" decimals="-3" unitRef="u1"&gt;0&lt;/e:TotalDecreaseOfMachineryPlantAndEquipmentAtBookValue&gt;</v>
      </c>
    </row>
    <row r="72" spans="1:16" x14ac:dyDescent="0.25">
      <c r="A72" t="s">
        <v>235</v>
      </c>
      <c r="B72" s="82">
        <v>91</v>
      </c>
      <c r="C72">
        <v>104</v>
      </c>
      <c r="D72" t="s">
        <v>236</v>
      </c>
      <c r="E72">
        <f t="shared" si="14"/>
        <v>1</v>
      </c>
      <c r="F72">
        <f t="shared" si="10"/>
        <v>110</v>
      </c>
      <c r="G72">
        <f t="shared" si="11"/>
        <v>117</v>
      </c>
      <c r="H72">
        <f t="shared" si="12"/>
        <v>183</v>
      </c>
      <c r="J72" t="str">
        <f t="shared" si="13"/>
        <v>&lt;e:ReversalOfAmortisationOnDecreaseInCompletedDevelopmentProjects contextRef="c10" decimals="-3" unitRef="u1"&gt;</v>
      </c>
      <c r="K72" s="84">
        <f>Regnskabsstatistik!F116*1000</f>
        <v>0</v>
      </c>
      <c r="L72" t="str">
        <f t="shared" si="8"/>
        <v>&lt;/e:ReversalOfAmortisationOnDecreaseInCompletedDevelopmentProjects&gt;</v>
      </c>
      <c r="P72" s="83" t="str">
        <f t="shared" si="9"/>
        <v>&lt;e:ReversalOfAmortisationOnDecreaseInCompletedDevelopmentProjects contextRef="c10" decimals="-3" unitRef="u1"&gt;0&lt;/e:ReversalOfAmortisationOnDecreaseInCompletedDevelopmentProjects&gt;</v>
      </c>
    </row>
    <row r="73" spans="1:16" x14ac:dyDescent="0.25">
      <c r="A73" t="s">
        <v>237</v>
      </c>
      <c r="B73" s="82">
        <v>92</v>
      </c>
      <c r="C73">
        <v>105</v>
      </c>
      <c r="D73" t="s">
        <v>238</v>
      </c>
      <c r="E73">
        <f t="shared" si="14"/>
        <v>1</v>
      </c>
      <c r="F73">
        <f t="shared" si="10"/>
        <v>139</v>
      </c>
      <c r="G73">
        <f t="shared" si="11"/>
        <v>146</v>
      </c>
      <c r="H73">
        <f t="shared" si="12"/>
        <v>241</v>
      </c>
      <c r="J73" t="str">
        <f t="shared" si="13"/>
        <v>&lt;e:ReversalOfAmortisationOnDecreaseOfConcessionsPatentsLicencesTrademarksAndOtherSimilarRights contextRef="c10" decimals="-3" unitRef="u1"&gt;</v>
      </c>
      <c r="K73" s="84">
        <f>Regnskabsstatistik!F117*1000</f>
        <v>0</v>
      </c>
      <c r="L73" t="str">
        <f t="shared" si="8"/>
        <v>&lt;/e:ReversalOfAmortisationOnDecreaseOfConcessionsPatentsLicencesTrademarksAndOtherSimilarRights&gt;</v>
      </c>
      <c r="P73" s="83" t="str">
        <f t="shared" si="9"/>
        <v>&lt;e:ReversalOfAmortisationOnDecreaseOfConcessionsPatentsLicencesTrademarksAndOtherSimilarRights contextRef="c10" decimals="-3" unitRef="u1"&gt;0&lt;/e:ReversalOfAmortisationOnDecreaseOfConcessionsPatentsLicencesTrademarksAndOtherSimilarRights&gt;</v>
      </c>
    </row>
    <row r="74" spans="1:16" x14ac:dyDescent="0.25">
      <c r="A74" t="s">
        <v>239</v>
      </c>
      <c r="B74" s="82">
        <v>93</v>
      </c>
      <c r="C74">
        <v>106</v>
      </c>
      <c r="D74" t="s">
        <v>240</v>
      </c>
      <c r="E74">
        <f t="shared" si="14"/>
        <v>1</v>
      </c>
      <c r="F74">
        <f t="shared" si="10"/>
        <v>90</v>
      </c>
      <c r="G74">
        <f t="shared" si="11"/>
        <v>97</v>
      </c>
      <c r="H74">
        <f t="shared" si="12"/>
        <v>143</v>
      </c>
      <c r="J74" t="str">
        <f t="shared" si="13"/>
        <v>&lt;e:ReversalOfAmortisationOnDisposalOfSoftware contextRef="c10" decimals="-3" unitRef="u1"&gt;</v>
      </c>
      <c r="K74" s="84">
        <f>Regnskabsstatistik!F118*1000</f>
        <v>0</v>
      </c>
      <c r="L74" t="str">
        <f t="shared" si="8"/>
        <v>&lt;/e:ReversalOfAmortisationOnDisposalOfSoftware&gt;</v>
      </c>
      <c r="P74" s="83" t="str">
        <f t="shared" si="9"/>
        <v>&lt;e:ReversalOfAmortisationOnDisposalOfSoftware contextRef="c10" decimals="-3" unitRef="u1"&gt;0&lt;/e:ReversalOfAmortisationOnDisposalOfSoftware&gt;</v>
      </c>
    </row>
    <row r="75" spans="1:16" x14ac:dyDescent="0.25">
      <c r="A75" t="s">
        <v>241</v>
      </c>
      <c r="B75" s="82">
        <v>94</v>
      </c>
      <c r="C75">
        <v>107</v>
      </c>
      <c r="D75" t="s">
        <v>242</v>
      </c>
      <c r="E75">
        <f t="shared" si="14"/>
        <v>1</v>
      </c>
      <c r="F75">
        <f t="shared" si="10"/>
        <v>90</v>
      </c>
      <c r="G75">
        <f t="shared" si="11"/>
        <v>97</v>
      </c>
      <c r="H75">
        <f t="shared" si="12"/>
        <v>143</v>
      </c>
      <c r="J75" t="str">
        <f t="shared" si="13"/>
        <v>&lt;e:ReversalOfAmortisationOnDecreaseInGoodwill contextRef="c10" decimals="-3" unitRef="u1"&gt;</v>
      </c>
      <c r="K75" s="84">
        <f>Regnskabsstatistik!F119*1000</f>
        <v>0</v>
      </c>
      <c r="L75" t="str">
        <f t="shared" si="8"/>
        <v>&lt;/e:ReversalOfAmortisationOnDecreaseInGoodwill&gt;</v>
      </c>
      <c r="P75" s="83" t="str">
        <f t="shared" si="9"/>
        <v>&lt;e:ReversalOfAmortisationOnDecreaseInGoodwill contextRef="c10" decimals="-3" unitRef="u1"&gt;0&lt;/e:ReversalOfAmortisationOnDecreaseInGoodwill&gt;</v>
      </c>
    </row>
    <row r="76" spans="1:16" x14ac:dyDescent="0.25">
      <c r="A76" t="s">
        <v>243</v>
      </c>
      <c r="B76" s="82">
        <v>95</v>
      </c>
      <c r="C76">
        <v>108</v>
      </c>
      <c r="D76" t="s">
        <v>244</v>
      </c>
      <c r="E76">
        <f t="shared" si="14"/>
        <v>1</v>
      </c>
      <c r="F76">
        <f t="shared" si="10"/>
        <v>103</v>
      </c>
      <c r="G76">
        <f t="shared" si="11"/>
        <v>110</v>
      </c>
      <c r="H76">
        <f t="shared" si="12"/>
        <v>169</v>
      </c>
      <c r="J76" t="str">
        <f t="shared" si="13"/>
        <v>&lt;e:ReversalOfAmortisationOnTotalDecreaseOfIntangibleAssets contextRef="c10" decimals="-3" unitRef="u1"&gt;</v>
      </c>
      <c r="K76" s="84">
        <f>Regnskabsstatistik!F120*1000</f>
        <v>0</v>
      </c>
      <c r="L76" t="str">
        <f t="shared" si="8"/>
        <v>&lt;/e:ReversalOfAmortisationOnTotalDecreaseOfIntangibleAssets&gt;</v>
      </c>
      <c r="P76" s="83" t="str">
        <f t="shared" si="9"/>
        <v>&lt;e:ReversalOfAmortisationOnTotalDecreaseOfIntangibleAssets contextRef="c10" decimals="-3" unitRef="u1"&gt;0&lt;/e:ReversalOfAmortisationOnTotalDecreaseOfIntangibleAssets&gt;</v>
      </c>
    </row>
    <row r="77" spans="1:16" x14ac:dyDescent="0.25">
      <c r="A77" t="s">
        <v>245</v>
      </c>
      <c r="B77" s="82">
        <v>96</v>
      </c>
      <c r="C77">
        <v>109</v>
      </c>
      <c r="D77" t="s">
        <v>246</v>
      </c>
      <c r="E77">
        <f t="shared" si="14"/>
        <v>1</v>
      </c>
      <c r="F77">
        <f t="shared" si="10"/>
        <v>105</v>
      </c>
      <c r="G77">
        <f t="shared" si="11"/>
        <v>112</v>
      </c>
      <c r="H77">
        <f t="shared" si="12"/>
        <v>173</v>
      </c>
      <c r="J77" t="str">
        <f t="shared" si="13"/>
        <v>&lt;e:ReversalOfAmortisationOnDisposalsOfBuildingsIncludingLand contextRef="c10" decimals="-3" unitRef="u1"&gt;</v>
      </c>
      <c r="K77" s="84">
        <f>Regnskabsstatistik!F122*1000</f>
        <v>0</v>
      </c>
      <c r="L77" t="str">
        <f t="shared" si="8"/>
        <v>&lt;/e:ReversalOfAmortisationOnDisposalsOfBuildingsIncludingLand&gt;</v>
      </c>
      <c r="P77" s="83" t="str">
        <f t="shared" si="9"/>
        <v>&lt;e:ReversalOfAmortisationOnDisposalsOfBuildingsIncludingLand contextRef="c10" decimals="-3" unitRef="u1"&gt;0&lt;/e:ReversalOfAmortisationOnDisposalsOfBuildingsIncludingLand&gt;</v>
      </c>
    </row>
    <row r="78" spans="1:16" x14ac:dyDescent="0.25">
      <c r="A78" t="s">
        <v>247</v>
      </c>
      <c r="B78" s="82">
        <v>97</v>
      </c>
      <c r="C78">
        <v>110</v>
      </c>
      <c r="D78" t="s">
        <v>248</v>
      </c>
      <c r="E78">
        <f t="shared" si="14"/>
        <v>1</v>
      </c>
      <c r="F78">
        <f t="shared" si="10"/>
        <v>111</v>
      </c>
      <c r="G78">
        <f t="shared" si="11"/>
        <v>118</v>
      </c>
      <c r="H78">
        <f t="shared" si="12"/>
        <v>185</v>
      </c>
      <c r="J78" t="str">
        <f t="shared" si="13"/>
        <v>&lt;e:ReversalOfAmortisationOnDisposalOfLandNotBuiltUponIncludingLand contextRef="c10" decimals="-3" unitRef="u1"&gt;</v>
      </c>
      <c r="K78" s="84">
        <f>Regnskabsstatistik!F123*1000</f>
        <v>0</v>
      </c>
      <c r="L78" t="str">
        <f t="shared" si="8"/>
        <v>&lt;/e:ReversalOfAmortisationOnDisposalOfLandNotBuiltUponIncludingLand&gt;</v>
      </c>
      <c r="P78" s="83" t="str">
        <f t="shared" si="9"/>
        <v>&lt;e:ReversalOfAmortisationOnDisposalOfLandNotBuiltUponIncludingLand contextRef="c10" decimals="-3" unitRef="u1"&gt;0&lt;/e:ReversalOfAmortisationOnDisposalOfLandNotBuiltUponIncludingLand&gt;</v>
      </c>
    </row>
    <row r="79" spans="1:16" x14ac:dyDescent="0.25">
      <c r="A79" t="s">
        <v>249</v>
      </c>
      <c r="B79" s="82">
        <v>98</v>
      </c>
      <c r="C79">
        <v>111</v>
      </c>
      <c r="D79" t="s">
        <v>250</v>
      </c>
      <c r="E79">
        <f t="shared" si="14"/>
        <v>1</v>
      </c>
      <c r="F79">
        <f t="shared" si="10"/>
        <v>126</v>
      </c>
      <c r="G79">
        <f t="shared" si="11"/>
        <v>133</v>
      </c>
      <c r="H79">
        <f t="shared" si="12"/>
        <v>215</v>
      </c>
      <c r="J79" t="str">
        <f t="shared" si="13"/>
        <v>&lt;e:ReversalOfAmortisationOnDisposalsOfRoadsHarboursSquaresAndSimilarIncludingLand contextRef="c10" decimals="-3" unitRef="u1"&gt;</v>
      </c>
      <c r="K79" s="84">
        <f>Regnskabsstatistik!F124*1000</f>
        <v>0</v>
      </c>
      <c r="L79" t="str">
        <f t="shared" si="8"/>
        <v>&lt;/e:ReversalOfAmortisationOnDisposalsOfRoadsHarboursSquaresAndSimilarIncludingLand&gt;</v>
      </c>
      <c r="P79" s="83" t="str">
        <f t="shared" si="9"/>
        <v>&lt;e:ReversalOfAmortisationOnDisposalsOfRoadsHarboursSquaresAndSimilarIncludingLand contextRef="c10" decimals="-3" unitRef="u1"&gt;0&lt;/e:ReversalOfAmortisationOnDisposalsOfRoadsHarboursSquaresAndSimilarIncludingLand&gt;</v>
      </c>
    </row>
    <row r="80" spans="1:16" x14ac:dyDescent="0.25">
      <c r="A80" t="s">
        <v>251</v>
      </c>
      <c r="B80" s="82">
        <v>99</v>
      </c>
      <c r="C80">
        <v>112</v>
      </c>
      <c r="D80" t="s">
        <v>252</v>
      </c>
      <c r="E80">
        <f t="shared" si="14"/>
        <v>1</v>
      </c>
      <c r="F80">
        <f t="shared" si="10"/>
        <v>97</v>
      </c>
      <c r="G80">
        <f t="shared" si="11"/>
        <v>104</v>
      </c>
      <c r="H80">
        <f t="shared" si="12"/>
        <v>157</v>
      </c>
      <c r="J80" t="str">
        <f t="shared" si="13"/>
        <v>&lt;e:ReversalOfAmortisationOnTotalDecreaseOfRealEstate contextRef="c10" decimals="-3" unitRef="u1"&gt;</v>
      </c>
      <c r="K80" s="84">
        <f>Regnskabsstatistik!F125*1000</f>
        <v>0</v>
      </c>
      <c r="L80" t="str">
        <f t="shared" si="8"/>
        <v>&lt;/e:ReversalOfAmortisationOnTotalDecreaseOfRealEstate&gt;</v>
      </c>
      <c r="P80" s="83" t="str">
        <f t="shared" si="9"/>
        <v>&lt;e:ReversalOfAmortisationOnTotalDecreaseOfRealEstate contextRef="c10" decimals="-3" unitRef="u1"&gt;0&lt;/e:ReversalOfAmortisationOnTotalDecreaseOfRealEstate&gt;</v>
      </c>
    </row>
    <row r="81" spans="1:16" x14ac:dyDescent="0.25">
      <c r="A81" t="s">
        <v>253</v>
      </c>
      <c r="B81" s="82">
        <v>100</v>
      </c>
      <c r="C81">
        <v>113</v>
      </c>
      <c r="D81" t="s">
        <v>254</v>
      </c>
      <c r="E81">
        <f t="shared" si="14"/>
        <v>1</v>
      </c>
      <c r="F81">
        <f t="shared" si="10"/>
        <v>114</v>
      </c>
      <c r="G81">
        <f t="shared" si="11"/>
        <v>121</v>
      </c>
      <c r="H81">
        <f t="shared" si="12"/>
        <v>191</v>
      </c>
      <c r="J81" t="str">
        <f t="shared" si="13"/>
        <v>&lt;e:ReversalOfAmortisationOnDisposalsOfProductionMachineryAndEquipment contextRef="c10" decimals="-3" unitRef="u1"&gt;</v>
      </c>
      <c r="K81" s="84">
        <f>Regnskabsstatistik!F127*1000</f>
        <v>0</v>
      </c>
      <c r="L81" t="str">
        <f t="shared" si="8"/>
        <v>&lt;/e:ReversalOfAmortisationOnDisposalsOfProductionMachineryAndEquipment&gt;</v>
      </c>
      <c r="P81" s="83" t="str">
        <f t="shared" si="9"/>
        <v>&lt;e:ReversalOfAmortisationOnDisposalsOfProductionMachineryAndEquipment contextRef="c10" decimals="-3" unitRef="u1"&gt;0&lt;/e:ReversalOfAmortisationOnDisposalsOfProductionMachineryAndEquipment&gt;</v>
      </c>
    </row>
    <row r="82" spans="1:16" x14ac:dyDescent="0.25">
      <c r="A82" t="s">
        <v>255</v>
      </c>
      <c r="B82" s="82">
        <v>101</v>
      </c>
      <c r="C82">
        <v>114</v>
      </c>
      <c r="D82" t="s">
        <v>256</v>
      </c>
      <c r="E82">
        <f t="shared" si="14"/>
        <v>1</v>
      </c>
      <c r="F82">
        <f t="shared" si="10"/>
        <v>127</v>
      </c>
      <c r="G82">
        <f t="shared" si="11"/>
        <v>134</v>
      </c>
      <c r="H82">
        <f t="shared" si="12"/>
        <v>217</v>
      </c>
      <c r="J82" t="str">
        <f t="shared" si="13"/>
        <v>&lt;e:ReversalOfAmortisationOnDisposalsOfOthePlantOperatingAssetsFixturesAndFurniture contextRef="c10" decimals="-3" unitRef="u1"&gt;</v>
      </c>
      <c r="K82" s="84">
        <f>Regnskabsstatistik!F128*1000</f>
        <v>0</v>
      </c>
      <c r="L82" t="str">
        <f t="shared" si="8"/>
        <v>&lt;/e:ReversalOfAmortisationOnDisposalsOfOthePlantOperatingAssetsFixturesAndFurniture&gt;</v>
      </c>
      <c r="P82" s="83" t="str">
        <f t="shared" si="9"/>
        <v>&lt;e:ReversalOfAmortisationOnDisposalsOfOthePlantOperatingAssetsFixturesAndFurniture contextRef="c10" decimals="-3" unitRef="u1"&gt;0&lt;/e:ReversalOfAmortisationOnDisposalsOfOthePlantOperatingAssetsFixturesAndFurniture&gt;</v>
      </c>
    </row>
    <row r="83" spans="1:16" x14ac:dyDescent="0.25">
      <c r="A83" t="s">
        <v>257</v>
      </c>
      <c r="B83" s="82">
        <v>102</v>
      </c>
      <c r="C83">
        <v>115</v>
      </c>
      <c r="D83" t="s">
        <v>258</v>
      </c>
      <c r="E83">
        <f t="shared" si="14"/>
        <v>1</v>
      </c>
      <c r="F83">
        <f t="shared" si="10"/>
        <v>113</v>
      </c>
      <c r="G83">
        <f t="shared" si="11"/>
        <v>120</v>
      </c>
      <c r="H83">
        <f t="shared" si="12"/>
        <v>189</v>
      </c>
      <c r="J83" t="str">
        <f t="shared" si="13"/>
        <v>&lt;e:ReversalOfAmortisationOnTotalDecreaseOfMachineryPlantAndEquipment contextRef="c10" decimals="-3" unitRef="u1"&gt;</v>
      </c>
      <c r="K83" s="84">
        <f>Regnskabsstatistik!F129*1000</f>
        <v>0</v>
      </c>
      <c r="L83" t="str">
        <f t="shared" si="8"/>
        <v>&lt;/e:ReversalOfAmortisationOnTotalDecreaseOfMachineryPlantAndEquipment&gt;</v>
      </c>
      <c r="P83" s="83" t="str">
        <f t="shared" si="9"/>
        <v>&lt;e:ReversalOfAmortisationOnTotalDecreaseOfMachineryPlantAndEquipment contextRef="c10" decimals="-3" unitRef="u1"&gt;0&lt;/e:ReversalOfAmortisationOnTotalDecreaseOfMachineryPlantAndEquipment&gt;</v>
      </c>
    </row>
    <row r="84" spans="1:16" x14ac:dyDescent="0.25">
      <c r="A84" t="s">
        <v>259</v>
      </c>
      <c r="B84" s="82">
        <v>103</v>
      </c>
      <c r="C84">
        <v>116</v>
      </c>
      <c r="D84" t="s">
        <v>260</v>
      </c>
      <c r="E84">
        <f t="shared" si="14"/>
        <v>1</v>
      </c>
      <c r="F84">
        <f t="shared" si="10"/>
        <v>70</v>
      </c>
      <c r="G84">
        <f t="shared" si="11"/>
        <v>77</v>
      </c>
      <c r="H84">
        <f t="shared" si="12"/>
        <v>103</v>
      </c>
      <c r="J84" t="str">
        <f t="shared" si="13"/>
        <v>&lt;e:TotalDisposalsOfAssets contextRef="c10" decimals="-3" unitRef="u1"&gt;</v>
      </c>
      <c r="K84" s="84">
        <f>Regnskabsstatistik!F131*1000</f>
        <v>0</v>
      </c>
      <c r="L84" t="str">
        <f t="shared" si="8"/>
        <v>&lt;/e:TotalDisposalsOfAssets&gt;</v>
      </c>
      <c r="P84" s="83" t="str">
        <f t="shared" si="9"/>
        <v>&lt;e:TotalDisposalsOfAssets contextRef="c10" decimals="-3" unitRef="u1"&gt;0&lt;/e:TotalDisposalsOfAssets&gt;</v>
      </c>
    </row>
    <row r="85" spans="1:16" x14ac:dyDescent="0.25">
      <c r="C85">
        <v>118</v>
      </c>
      <c r="D85" t="s">
        <v>261</v>
      </c>
      <c r="E85">
        <f t="shared" si="14"/>
        <v>1</v>
      </c>
      <c r="F85">
        <f t="shared" si="10"/>
        <v>23</v>
      </c>
      <c r="J85" t="str">
        <f t="shared" si="13"/>
        <v>&lt;!--Context_Duration--&gt;</v>
      </c>
      <c r="P85" s="83" t="str">
        <f t="shared" si="9"/>
        <v>&lt;!--Context_Duration--&gt;</v>
      </c>
    </row>
    <row r="86" spans="1:16" x14ac:dyDescent="0.25">
      <c r="C86">
        <v>119</v>
      </c>
      <c r="D86" t="s">
        <v>262</v>
      </c>
      <c r="E86">
        <f t="shared" si="14"/>
        <v>1</v>
      </c>
      <c r="F86">
        <f t="shared" si="10"/>
        <v>18</v>
      </c>
      <c r="J86" t="str">
        <f>MID(D86,E86,F86)</f>
        <v>&lt;context id="c10"&gt;</v>
      </c>
      <c r="P86" s="83" t="str">
        <f t="shared" si="9"/>
        <v>&lt;context id="c10"&gt;</v>
      </c>
    </row>
    <row r="87" spans="1:16" x14ac:dyDescent="0.25">
      <c r="C87">
        <v>120</v>
      </c>
      <c r="D87" t="s">
        <v>263</v>
      </c>
      <c r="E87">
        <f t="shared" si="14"/>
        <v>1</v>
      </c>
      <c r="F87">
        <f t="shared" si="10"/>
        <v>8</v>
      </c>
      <c r="J87" t="str">
        <f t="shared" si="13"/>
        <v>&lt;entity&gt;</v>
      </c>
      <c r="P87" s="83" t="str">
        <f t="shared" si="9"/>
        <v>&lt;entity&gt;</v>
      </c>
    </row>
    <row r="88" spans="1:16" x14ac:dyDescent="0.25">
      <c r="C88">
        <v>121</v>
      </c>
      <c r="D88" t="s">
        <v>264</v>
      </c>
      <c r="E88">
        <f t="shared" si="14"/>
        <v>1</v>
      </c>
      <c r="F88">
        <f t="shared" si="10"/>
        <v>44</v>
      </c>
      <c r="G88">
        <f t="shared" si="11"/>
        <v>53</v>
      </c>
      <c r="H88">
        <f t="shared" si="12"/>
        <v>65</v>
      </c>
      <c r="J88" t="str">
        <f t="shared" si="13"/>
        <v>&lt;identifier scheme="http://www.dcca.dk/cvr"&gt;</v>
      </c>
      <c r="K88" s="84">
        <f>Regnskabsstatistik!F2</f>
        <v>17150413</v>
      </c>
      <c r="L88" t="str">
        <f>MID(D88,G88,H88)</f>
        <v>&lt;/identifier&gt;</v>
      </c>
      <c r="P88" s="83" t="str">
        <f t="shared" si="9"/>
        <v>&lt;identifier scheme="http://www.dcca.dk/cvr"&gt;17150413&lt;/identifier&gt;</v>
      </c>
    </row>
    <row r="89" spans="1:16" x14ac:dyDescent="0.25">
      <c r="C89">
        <v>122</v>
      </c>
      <c r="D89" t="s">
        <v>265</v>
      </c>
      <c r="E89">
        <f t="shared" si="14"/>
        <v>1</v>
      </c>
      <c r="F89">
        <f t="shared" si="10"/>
        <v>9</v>
      </c>
      <c r="J89" t="str">
        <f t="shared" si="13"/>
        <v>&lt;/entity&gt;</v>
      </c>
      <c r="P89" s="83" t="str">
        <f t="shared" si="9"/>
        <v>&lt;/entity&gt;</v>
      </c>
    </row>
    <row r="90" spans="1:16" x14ac:dyDescent="0.25">
      <c r="C90">
        <v>123</v>
      </c>
      <c r="D90" t="s">
        <v>266</v>
      </c>
      <c r="E90">
        <f t="shared" si="14"/>
        <v>1</v>
      </c>
      <c r="F90">
        <f t="shared" si="10"/>
        <v>8</v>
      </c>
      <c r="J90" t="str">
        <f t="shared" si="13"/>
        <v>&lt;period&gt;</v>
      </c>
      <c r="P90" s="83" t="str">
        <f t="shared" si="9"/>
        <v>&lt;period&gt;</v>
      </c>
    </row>
    <row r="91" spans="1:16" x14ac:dyDescent="0.25">
      <c r="C91">
        <v>124</v>
      </c>
      <c r="D91" t="s">
        <v>267</v>
      </c>
      <c r="E91">
        <f t="shared" si="14"/>
        <v>1</v>
      </c>
      <c r="F91">
        <f t="shared" si="10"/>
        <v>11</v>
      </c>
      <c r="G91">
        <f t="shared" si="11"/>
        <v>22</v>
      </c>
      <c r="H91">
        <f t="shared" si="12"/>
        <v>33</v>
      </c>
      <c r="J91" t="str">
        <f t="shared" si="13"/>
        <v>&lt;startDate&gt;</v>
      </c>
      <c r="K91" s="85" t="str">
        <f>Regnskabsstatistik!F6</f>
        <v>2025-01-01</v>
      </c>
      <c r="L91" t="str">
        <f>MID(D91,G91,H91)</f>
        <v>&lt;/startDate&gt;</v>
      </c>
      <c r="P91" s="83" t="str">
        <f>+J91&amp;K91&amp;L91</f>
        <v>&lt;startDate&gt;2025-01-01&lt;/startDate&gt;</v>
      </c>
    </row>
    <row r="92" spans="1:16" x14ac:dyDescent="0.25">
      <c r="C92">
        <v>125</v>
      </c>
      <c r="D92" t="s">
        <v>268</v>
      </c>
      <c r="E92">
        <f t="shared" si="14"/>
        <v>1</v>
      </c>
      <c r="F92">
        <f t="shared" si="10"/>
        <v>9</v>
      </c>
      <c r="G92">
        <f t="shared" si="11"/>
        <v>20</v>
      </c>
      <c r="H92">
        <f t="shared" si="12"/>
        <v>29</v>
      </c>
      <c r="J92" t="str">
        <f t="shared" si="13"/>
        <v>&lt;endDate&gt;</v>
      </c>
      <c r="K92" s="85" t="str">
        <f>Regnskabsstatistik!G6</f>
        <v>2025-12-31</v>
      </c>
      <c r="L92" t="str">
        <f>MID(D92,G92,H92)</f>
        <v>&lt;/endDate&gt;</v>
      </c>
      <c r="P92" s="83" t="str">
        <f t="shared" si="9"/>
        <v>&lt;endDate&gt;2025-12-31&lt;/endDate&gt;</v>
      </c>
    </row>
    <row r="93" spans="1:16" x14ac:dyDescent="0.25">
      <c r="C93">
        <v>126</v>
      </c>
      <c r="D93" t="s">
        <v>269</v>
      </c>
      <c r="E93">
        <f t="shared" si="14"/>
        <v>1</v>
      </c>
      <c r="F93">
        <f t="shared" si="10"/>
        <v>9</v>
      </c>
      <c r="J93" t="str">
        <f t="shared" si="13"/>
        <v>&lt;/period&gt;</v>
      </c>
      <c r="P93" s="83" t="str">
        <f t="shared" si="9"/>
        <v>&lt;/period&gt;</v>
      </c>
    </row>
    <row r="94" spans="1:16" x14ac:dyDescent="0.25">
      <c r="C94">
        <v>127</v>
      </c>
      <c r="D94" t="s">
        <v>270</v>
      </c>
      <c r="E94">
        <f t="shared" si="14"/>
        <v>1</v>
      </c>
      <c r="F94">
        <f t="shared" si="10"/>
        <v>10</v>
      </c>
      <c r="J94" t="str">
        <f t="shared" si="13"/>
        <v>&lt;/context&gt;</v>
      </c>
      <c r="P94" s="83" t="str">
        <f t="shared" si="9"/>
        <v>&lt;/context&gt;</v>
      </c>
    </row>
    <row r="95" spans="1:16" x14ac:dyDescent="0.25">
      <c r="C95">
        <v>128</v>
      </c>
      <c r="D95" t="s">
        <v>271</v>
      </c>
      <c r="E95">
        <f t="shared" si="14"/>
        <v>1</v>
      </c>
      <c r="F95">
        <f t="shared" si="10"/>
        <v>26</v>
      </c>
      <c r="J95" t="str">
        <f t="shared" si="13"/>
        <v>&lt;!--Context_Instant_pre--&gt;</v>
      </c>
      <c r="P95" s="83" t="str">
        <f t="shared" si="9"/>
        <v>&lt;!--Context_Instant_pre--&gt;</v>
      </c>
    </row>
    <row r="96" spans="1:16" x14ac:dyDescent="0.25">
      <c r="C96">
        <v>129</v>
      </c>
      <c r="D96" t="s">
        <v>272</v>
      </c>
      <c r="E96">
        <f t="shared" si="14"/>
        <v>1</v>
      </c>
      <c r="F96">
        <f t="shared" si="10"/>
        <v>18</v>
      </c>
      <c r="J96" t="str">
        <f t="shared" si="13"/>
        <v>&lt;context id="c11"&gt;</v>
      </c>
      <c r="P96" s="83" t="str">
        <f t="shared" si="9"/>
        <v>&lt;context id="c11"&gt;</v>
      </c>
    </row>
    <row r="97" spans="3:16" x14ac:dyDescent="0.25">
      <c r="C97">
        <v>130</v>
      </c>
      <c r="D97" t="s">
        <v>263</v>
      </c>
      <c r="E97">
        <f t="shared" si="14"/>
        <v>1</v>
      </c>
      <c r="F97">
        <f t="shared" si="10"/>
        <v>8</v>
      </c>
      <c r="J97" t="str">
        <f t="shared" si="13"/>
        <v>&lt;entity&gt;</v>
      </c>
      <c r="P97" s="83" t="str">
        <f t="shared" si="9"/>
        <v>&lt;entity&gt;</v>
      </c>
    </row>
    <row r="98" spans="3:16" x14ac:dyDescent="0.25">
      <c r="C98">
        <v>131</v>
      </c>
      <c r="D98" t="s">
        <v>264</v>
      </c>
      <c r="E98">
        <f t="shared" si="14"/>
        <v>1</v>
      </c>
      <c r="F98">
        <f>FIND("&gt;",D98,1)</f>
        <v>44</v>
      </c>
      <c r="G98">
        <f t="shared" ref="G98:G115" si="15">FIND("&lt;",D98,F98)</f>
        <v>53</v>
      </c>
      <c r="H98">
        <f t="shared" ref="H98:H115" si="16">FIND("&gt;",D98,G98)</f>
        <v>65</v>
      </c>
      <c r="J98" t="str">
        <f>MID(D98,E98,F98)</f>
        <v>&lt;identifier scheme="http://www.dcca.dk/cvr"&gt;</v>
      </c>
      <c r="K98" s="84">
        <f>Regnskabsstatistik!F2</f>
        <v>17150413</v>
      </c>
      <c r="L98" t="str">
        <f>MID(D98,G98,H98)</f>
        <v>&lt;/identifier&gt;</v>
      </c>
      <c r="P98" s="83" t="str">
        <f t="shared" si="9"/>
        <v>&lt;identifier scheme="http://www.dcca.dk/cvr"&gt;17150413&lt;/identifier&gt;</v>
      </c>
    </row>
    <row r="99" spans="3:16" x14ac:dyDescent="0.25">
      <c r="C99">
        <v>132</v>
      </c>
      <c r="D99" t="s">
        <v>265</v>
      </c>
      <c r="E99">
        <f t="shared" si="14"/>
        <v>1</v>
      </c>
      <c r="F99">
        <f t="shared" si="10"/>
        <v>9</v>
      </c>
      <c r="J99" t="str">
        <f t="shared" si="13"/>
        <v>&lt;/entity&gt;</v>
      </c>
      <c r="P99" s="83" t="str">
        <f t="shared" si="9"/>
        <v>&lt;/entity&gt;</v>
      </c>
    </row>
    <row r="100" spans="3:16" x14ac:dyDescent="0.25">
      <c r="C100">
        <v>133</v>
      </c>
      <c r="D100" t="s">
        <v>266</v>
      </c>
      <c r="E100">
        <f t="shared" si="14"/>
        <v>1</v>
      </c>
      <c r="F100">
        <f t="shared" si="10"/>
        <v>8</v>
      </c>
      <c r="J100" t="str">
        <f t="shared" si="13"/>
        <v>&lt;period&gt;</v>
      </c>
      <c r="P100" s="83" t="str">
        <f t="shared" si="9"/>
        <v>&lt;period&gt;</v>
      </c>
    </row>
    <row r="101" spans="3:16" x14ac:dyDescent="0.25">
      <c r="C101">
        <v>134</v>
      </c>
      <c r="D101" t="s">
        <v>273</v>
      </c>
      <c r="E101">
        <f t="shared" si="14"/>
        <v>1</v>
      </c>
      <c r="F101">
        <f t="shared" si="10"/>
        <v>9</v>
      </c>
      <c r="G101">
        <f t="shared" si="15"/>
        <v>20</v>
      </c>
      <c r="H101">
        <f t="shared" si="16"/>
        <v>29</v>
      </c>
      <c r="J101" t="str">
        <f t="shared" si="13"/>
        <v>&lt;instant&gt;</v>
      </c>
      <c r="K101" s="85" t="str">
        <f>Regnskabsstatistik!F6</f>
        <v>2025-01-01</v>
      </c>
      <c r="L101" t="str">
        <f>MID(D101,G101,H101)</f>
        <v>&lt;/instant&gt;</v>
      </c>
      <c r="P101" s="83" t="str">
        <f t="shared" si="9"/>
        <v>&lt;instant&gt;2025-01-01&lt;/instant&gt;</v>
      </c>
    </row>
    <row r="102" spans="3:16" x14ac:dyDescent="0.25">
      <c r="C102">
        <v>135</v>
      </c>
      <c r="D102" t="s">
        <v>269</v>
      </c>
      <c r="E102">
        <f t="shared" si="14"/>
        <v>1</v>
      </c>
      <c r="F102">
        <f t="shared" si="10"/>
        <v>9</v>
      </c>
      <c r="J102" t="str">
        <f t="shared" si="13"/>
        <v>&lt;/period&gt;</v>
      </c>
      <c r="P102" s="83" t="str">
        <f t="shared" si="9"/>
        <v>&lt;/period&gt;</v>
      </c>
    </row>
    <row r="103" spans="3:16" x14ac:dyDescent="0.25">
      <c r="C103">
        <v>136</v>
      </c>
      <c r="D103" t="s">
        <v>270</v>
      </c>
      <c r="E103">
        <f t="shared" si="14"/>
        <v>1</v>
      </c>
      <c r="F103">
        <f t="shared" si="10"/>
        <v>10</v>
      </c>
      <c r="J103" t="str">
        <f t="shared" si="13"/>
        <v>&lt;/context&gt;</v>
      </c>
      <c r="P103" s="83" t="str">
        <f t="shared" si="9"/>
        <v>&lt;/context&gt;</v>
      </c>
    </row>
    <row r="104" spans="3:16" x14ac:dyDescent="0.25">
      <c r="C104">
        <v>137</v>
      </c>
      <c r="D104" t="s">
        <v>274</v>
      </c>
      <c r="E104">
        <f t="shared" si="14"/>
        <v>1</v>
      </c>
      <c r="F104">
        <f t="shared" si="10"/>
        <v>22</v>
      </c>
      <c r="J104" t="str">
        <f t="shared" si="13"/>
        <v>&lt;!--Context_Instant--&gt;</v>
      </c>
      <c r="P104" s="83" t="str">
        <f t="shared" si="9"/>
        <v>&lt;!--Context_Instant--&gt;</v>
      </c>
    </row>
    <row r="105" spans="3:16" x14ac:dyDescent="0.25">
      <c r="C105">
        <v>138</v>
      </c>
      <c r="D105" t="s">
        <v>275</v>
      </c>
      <c r="E105">
        <f t="shared" si="14"/>
        <v>1</v>
      </c>
      <c r="F105">
        <f t="shared" si="10"/>
        <v>18</v>
      </c>
      <c r="J105" t="str">
        <f t="shared" si="13"/>
        <v>&lt;context id="c12"&gt;</v>
      </c>
      <c r="P105" s="83" t="str">
        <f t="shared" si="9"/>
        <v>&lt;context id="c12"&gt;</v>
      </c>
    </row>
    <row r="106" spans="3:16" x14ac:dyDescent="0.25">
      <c r="C106">
        <v>139</v>
      </c>
      <c r="D106" t="s">
        <v>263</v>
      </c>
      <c r="E106">
        <f t="shared" si="14"/>
        <v>1</v>
      </c>
      <c r="F106">
        <f t="shared" si="10"/>
        <v>8</v>
      </c>
      <c r="J106" t="str">
        <f t="shared" si="13"/>
        <v>&lt;entity&gt;</v>
      </c>
      <c r="P106" s="83" t="str">
        <f t="shared" si="9"/>
        <v>&lt;entity&gt;</v>
      </c>
    </row>
    <row r="107" spans="3:16" x14ac:dyDescent="0.25">
      <c r="C107">
        <v>140</v>
      </c>
      <c r="D107" t="s">
        <v>264</v>
      </c>
      <c r="E107">
        <f t="shared" si="14"/>
        <v>1</v>
      </c>
      <c r="F107">
        <f t="shared" si="10"/>
        <v>44</v>
      </c>
      <c r="G107">
        <f t="shared" si="15"/>
        <v>53</v>
      </c>
      <c r="H107">
        <f t="shared" si="16"/>
        <v>65</v>
      </c>
      <c r="J107" t="str">
        <f t="shared" si="13"/>
        <v>&lt;identifier scheme="http://www.dcca.dk/cvr"&gt;</v>
      </c>
      <c r="K107" s="84">
        <f>Regnskabsstatistik!F2</f>
        <v>17150413</v>
      </c>
      <c r="L107" t="str">
        <f>MID(D107,G107,H107)</f>
        <v>&lt;/identifier&gt;</v>
      </c>
      <c r="P107" s="83" t="str">
        <f t="shared" si="9"/>
        <v>&lt;identifier scheme="http://www.dcca.dk/cvr"&gt;17150413&lt;/identifier&gt;</v>
      </c>
    </row>
    <row r="108" spans="3:16" x14ac:dyDescent="0.25">
      <c r="C108">
        <v>141</v>
      </c>
      <c r="D108" t="s">
        <v>265</v>
      </c>
      <c r="E108">
        <f t="shared" si="14"/>
        <v>1</v>
      </c>
      <c r="F108">
        <f t="shared" si="10"/>
        <v>9</v>
      </c>
      <c r="J108" t="str">
        <f t="shared" si="13"/>
        <v>&lt;/entity&gt;</v>
      </c>
      <c r="P108" s="83" t="str">
        <f t="shared" si="9"/>
        <v>&lt;/entity&gt;</v>
      </c>
    </row>
    <row r="109" spans="3:16" x14ac:dyDescent="0.25">
      <c r="C109">
        <v>142</v>
      </c>
      <c r="D109" t="s">
        <v>266</v>
      </c>
      <c r="E109">
        <f t="shared" si="14"/>
        <v>1</v>
      </c>
      <c r="F109">
        <f t="shared" si="10"/>
        <v>8</v>
      </c>
      <c r="J109" t="str">
        <f t="shared" si="13"/>
        <v>&lt;period&gt;</v>
      </c>
      <c r="P109" s="83" t="str">
        <f t="shared" si="9"/>
        <v>&lt;period&gt;</v>
      </c>
    </row>
    <row r="110" spans="3:16" x14ac:dyDescent="0.25">
      <c r="C110">
        <v>143</v>
      </c>
      <c r="D110" t="s">
        <v>276</v>
      </c>
      <c r="E110">
        <f t="shared" si="14"/>
        <v>1</v>
      </c>
      <c r="F110">
        <f t="shared" si="10"/>
        <v>9</v>
      </c>
      <c r="G110">
        <f t="shared" si="15"/>
        <v>20</v>
      </c>
      <c r="H110">
        <f t="shared" si="16"/>
        <v>29</v>
      </c>
      <c r="J110" t="str">
        <f t="shared" si="13"/>
        <v>&lt;instant&gt;</v>
      </c>
      <c r="K110" s="85" t="str">
        <f>Regnskabsstatistik!G6</f>
        <v>2025-12-31</v>
      </c>
      <c r="L110" t="str">
        <f>MID(D110,G110,H110)</f>
        <v>&lt;/instant&gt;</v>
      </c>
      <c r="P110" s="83" t="str">
        <f t="shared" si="9"/>
        <v>&lt;instant&gt;2025-12-31&lt;/instant&gt;</v>
      </c>
    </row>
    <row r="111" spans="3:16" x14ac:dyDescent="0.25">
      <c r="C111">
        <v>144</v>
      </c>
      <c r="D111" t="s">
        <v>269</v>
      </c>
      <c r="E111">
        <f t="shared" si="14"/>
        <v>1</v>
      </c>
      <c r="F111">
        <f t="shared" si="10"/>
        <v>9</v>
      </c>
      <c r="J111" t="str">
        <f t="shared" si="13"/>
        <v>&lt;/period&gt;</v>
      </c>
      <c r="P111" s="83" t="str">
        <f t="shared" si="9"/>
        <v>&lt;/period&gt;</v>
      </c>
    </row>
    <row r="112" spans="3:16" x14ac:dyDescent="0.25">
      <c r="C112">
        <v>145</v>
      </c>
      <c r="D112" t="s">
        <v>270</v>
      </c>
      <c r="E112">
        <f t="shared" si="14"/>
        <v>1</v>
      </c>
      <c r="F112">
        <f t="shared" si="10"/>
        <v>10</v>
      </c>
      <c r="J112" t="str">
        <f t="shared" si="13"/>
        <v>&lt;/context&gt;</v>
      </c>
      <c r="P112" s="83" t="str">
        <f t="shared" si="9"/>
        <v>&lt;/context&gt;</v>
      </c>
    </row>
    <row r="113" spans="3:16" x14ac:dyDescent="0.25">
      <c r="C113">
        <v>146</v>
      </c>
      <c r="D113" t="s">
        <v>277</v>
      </c>
      <c r="E113">
        <v>1</v>
      </c>
      <c r="F113">
        <v>4</v>
      </c>
      <c r="G113">
        <f>FIND("-",D113,F113)</f>
        <v>4</v>
      </c>
      <c r="H113">
        <f t="shared" si="16"/>
        <v>15</v>
      </c>
      <c r="J113" t="str">
        <f>MID(D113,E113,F113)</f>
        <v>&lt;!--</v>
      </c>
      <c r="K113" s="84" t="str">
        <f>Regnskabsstatistik!F8</f>
        <v>DKK</v>
      </c>
      <c r="L113" t="s">
        <v>293</v>
      </c>
      <c r="P113" s="83" t="str">
        <f>+J113&amp;K113&amp;L113</f>
        <v>&lt;!--DKK 1000--&gt;</v>
      </c>
    </row>
    <row r="114" spans="3:16" x14ac:dyDescent="0.25">
      <c r="C114">
        <v>147</v>
      </c>
      <c r="D114" t="s">
        <v>278</v>
      </c>
      <c r="E114">
        <f t="shared" si="14"/>
        <v>1</v>
      </c>
      <c r="F114">
        <f t="shared" si="10"/>
        <v>14</v>
      </c>
      <c r="J114" t="str">
        <f t="shared" si="13"/>
        <v>&lt;unit id="u1"&gt;</v>
      </c>
      <c r="P114" s="83" t="str">
        <f t="shared" si="9"/>
        <v>&lt;unit id="u1"&gt;</v>
      </c>
    </row>
    <row r="115" spans="3:16" x14ac:dyDescent="0.25">
      <c r="C115">
        <v>148</v>
      </c>
      <c r="D115" t="s">
        <v>279</v>
      </c>
      <c r="E115">
        <f t="shared" si="14"/>
        <v>1</v>
      </c>
      <c r="F115">
        <f t="shared" si="10"/>
        <v>9</v>
      </c>
      <c r="G115">
        <f t="shared" si="15"/>
        <v>21</v>
      </c>
      <c r="H115">
        <f t="shared" si="16"/>
        <v>30</v>
      </c>
      <c r="J115" t="str">
        <f>MID(D115,E115,F115)&amp;"iso4217:"</f>
        <v>&lt;measure&gt;iso4217:</v>
      </c>
      <c r="K115" s="84" t="str">
        <f>Regnskabsstatistik!F8</f>
        <v>DKK</v>
      </c>
      <c r="L115" t="str">
        <f>MID(D115,G115,H115)</f>
        <v>&lt;/measure&gt;</v>
      </c>
      <c r="P115" s="83" t="str">
        <f>+J115&amp;K115&amp;L115</f>
        <v>&lt;measure&gt;iso4217:DKK&lt;/measure&gt;</v>
      </c>
    </row>
    <row r="116" spans="3:16" x14ac:dyDescent="0.25">
      <c r="C116">
        <v>149</v>
      </c>
      <c r="D116" t="s">
        <v>280</v>
      </c>
      <c r="E116">
        <f t="shared" si="14"/>
        <v>1</v>
      </c>
      <c r="F116">
        <f t="shared" si="10"/>
        <v>7</v>
      </c>
      <c r="J116" t="str">
        <f t="shared" si="13"/>
        <v>&lt;/unit&gt;</v>
      </c>
      <c r="P116" s="83" t="str">
        <f t="shared" si="9"/>
        <v>&lt;/unit&gt;</v>
      </c>
    </row>
    <row r="117" spans="3:16" x14ac:dyDescent="0.25">
      <c r="C117">
        <v>150</v>
      </c>
      <c r="D117" t="s">
        <v>281</v>
      </c>
      <c r="E117">
        <f t="shared" si="14"/>
        <v>1</v>
      </c>
      <c r="F117">
        <f t="shared" si="10"/>
        <v>7</v>
      </c>
      <c r="J117" t="str">
        <f t="shared" si="13"/>
        <v>&lt;/xbrl&gt;</v>
      </c>
      <c r="P117" s="83" t="str">
        <f t="shared" si="9"/>
        <v>&lt;/xbrl&gt;</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F179"/>
  <sheetViews>
    <sheetView showGridLines="0" workbookViewId="0">
      <pane ySplit="1" topLeftCell="A2" activePane="bottomLeft" state="frozen"/>
      <selection pane="bottomLeft" activeCell="B23" sqref="B23"/>
    </sheetView>
  </sheetViews>
  <sheetFormatPr defaultColWidth="9.140625" defaultRowHeight="15" outlineLevelCol="1" x14ac:dyDescent="0.25"/>
  <cols>
    <col min="1" max="1" width="9.140625" style="2"/>
    <col min="2" max="2" width="134.42578125" style="2" customWidth="1"/>
    <col min="3" max="3" width="118.7109375" style="2" hidden="1" customWidth="1" outlineLevel="1"/>
    <col min="4" max="4" width="126" style="2" hidden="1" customWidth="1" outlineLevel="1"/>
    <col min="5" max="5" width="9.28515625" style="7" customWidth="1" collapsed="1"/>
    <col min="6" max="6" width="9.140625" style="8"/>
    <col min="7" max="16384" width="9.140625" style="2"/>
  </cols>
  <sheetData>
    <row r="1" spans="1:6" ht="41.25" customHeight="1" thickBot="1" x14ac:dyDescent="0.5">
      <c r="A1" s="99" t="str">
        <f ca="1">OFFSET($C1,0,E1-1)</f>
        <v>XBRL upload instructions</v>
      </c>
      <c r="B1" s="12"/>
      <c r="C1" s="2" t="s">
        <v>357</v>
      </c>
      <c r="D1" s="78" t="s">
        <v>632</v>
      </c>
      <c r="E1" s="7">
        <v>2</v>
      </c>
    </row>
    <row r="2" spans="1:6" x14ac:dyDescent="0.25">
      <c r="B2"/>
      <c r="C2"/>
    </row>
    <row r="3" spans="1:6" ht="18.75" x14ac:dyDescent="0.3">
      <c r="B3" s="198" t="str">
        <f t="shared" ref="B3:B13" ca="1" si="0">OFFSET($C3,0,$E$1-1)</f>
        <v>1. How to create and save an XBRL file</v>
      </c>
      <c r="C3" s="97" t="s">
        <v>631</v>
      </c>
      <c r="D3" s="78" t="s">
        <v>565</v>
      </c>
    </row>
    <row r="4" spans="1:6" ht="19.5" customHeight="1" x14ac:dyDescent="0.25">
      <c r="A4" s="98"/>
      <c r="B4" t="str">
        <f t="shared" ca="1" si="0"/>
        <v>Fill in the reporting form in the "Regnskabsstatistik" worksheet. Make sure that all of the gray cells are filled in.</v>
      </c>
      <c r="C4" s="96" t="s">
        <v>624</v>
      </c>
      <c r="D4" s="2" t="s">
        <v>625</v>
      </c>
    </row>
    <row r="5" spans="1:6" ht="15.75" x14ac:dyDescent="0.25">
      <c r="A5" s="98"/>
      <c r="B5"/>
      <c r="C5" s="96"/>
    </row>
    <row r="6" spans="1:6" ht="15.75" x14ac:dyDescent="0.25">
      <c r="A6" s="98"/>
      <c r="B6" t="str">
        <f t="shared" ca="1" si="0"/>
        <v xml:space="preserve">The "XBRL" worksheet shows the items as they appear in XBRL format.  </v>
      </c>
      <c r="C6" s="96" t="s">
        <v>354</v>
      </c>
      <c r="D6" s="2" t="s">
        <v>566</v>
      </c>
    </row>
    <row r="7" spans="1:6" ht="15.75" x14ac:dyDescent="0.25">
      <c r="A7" s="98"/>
      <c r="B7" t="str">
        <f t="shared" ca="1" si="0"/>
        <v xml:space="preserve">Copy column P to e.g. Notepad and save it. Now your XBRL file is created. </v>
      </c>
      <c r="C7" s="96" t="s">
        <v>633</v>
      </c>
      <c r="D7" s="2" t="s">
        <v>567</v>
      </c>
    </row>
    <row r="8" spans="1:6" x14ac:dyDescent="0.25">
      <c r="D8" s="7"/>
      <c r="E8" s="8"/>
      <c r="F8" s="2"/>
    </row>
    <row r="9" spans="1:6" x14ac:dyDescent="0.25">
      <c r="B9"/>
      <c r="D9" s="101"/>
    </row>
    <row r="10" spans="1:6" x14ac:dyDescent="0.25">
      <c r="B10" t="str">
        <f t="shared" ca="1" si="0"/>
        <v>Please note: If you use Notepad to create and save the XBRL file, the file must be saved with UTF-8 encoding  - see figure A below.</v>
      </c>
      <c r="C10" s="96" t="s">
        <v>630</v>
      </c>
      <c r="D10" s="2" t="s">
        <v>568</v>
      </c>
    </row>
    <row r="11" spans="1:6" x14ac:dyDescent="0.25">
      <c r="B11" s="201" t="str">
        <f t="shared" ca="1" si="0"/>
        <v xml:space="preserve">The file will be rejected if it is not saved with UTF-8 encoding. </v>
      </c>
      <c r="C11" s="210" t="s">
        <v>569</v>
      </c>
      <c r="D11" s="2" t="s">
        <v>570</v>
      </c>
    </row>
    <row r="12" spans="1:6" x14ac:dyDescent="0.25">
      <c r="B12"/>
    </row>
    <row r="13" spans="1:6" x14ac:dyDescent="0.25">
      <c r="B13" t="str">
        <f t="shared" ca="1" si="0"/>
        <v>Figure A</v>
      </c>
      <c r="C13" s="2" t="s">
        <v>295</v>
      </c>
      <c r="D13" s="2" t="s">
        <v>296</v>
      </c>
    </row>
    <row r="14" spans="1:6" x14ac:dyDescent="0.25">
      <c r="B14"/>
    </row>
    <row r="15" spans="1:6" x14ac:dyDescent="0.25">
      <c r="B15"/>
      <c r="C15" s="194"/>
    </row>
    <row r="16" spans="1:6" x14ac:dyDescent="0.25">
      <c r="B16"/>
    </row>
    <row r="17" spans="2:4" x14ac:dyDescent="0.25">
      <c r="C17" s="194"/>
    </row>
    <row r="19" spans="2:4" x14ac:dyDescent="0.25">
      <c r="C19" s="194"/>
    </row>
    <row r="21" spans="2:4" x14ac:dyDescent="0.25">
      <c r="C21" s="194"/>
    </row>
    <row r="22" spans="2:4" ht="18.75" x14ac:dyDescent="0.3">
      <c r="B22" s="198" t="str">
        <f t="shared" ref="B22:B23" ca="1" si="1">OFFSET($C22,0,$E$1-1)</f>
        <v>2. Start</v>
      </c>
      <c r="C22" s="2" t="s">
        <v>333</v>
      </c>
      <c r="D22" s="2" t="s">
        <v>333</v>
      </c>
    </row>
    <row r="23" spans="2:4" ht="15.75" x14ac:dyDescent="0.25">
      <c r="B23" s="195" t="str">
        <f t="shared" ca="1" si="1"/>
        <v>Go to our homepage:</v>
      </c>
      <c r="C23" s="2" t="s">
        <v>581</v>
      </c>
      <c r="D23" s="2" t="s">
        <v>582</v>
      </c>
    </row>
    <row r="24" spans="2:4" x14ac:dyDescent="0.25">
      <c r="B24" s="257" t="s">
        <v>590</v>
      </c>
    </row>
    <row r="25" spans="2:4" x14ac:dyDescent="0.25">
      <c r="B25" s="194"/>
    </row>
    <row r="26" spans="2:4" ht="15.75" x14ac:dyDescent="0.25">
      <c r="B26" s="195" t="str">
        <f t="shared" ref="B26" ca="1" si="2">OFFSET($C26,0,$E$1-1)</f>
        <v>Choose the ¨REPORT VIA XBRL FORMAT¨ button:</v>
      </c>
      <c r="C26" s="210" t="s">
        <v>623</v>
      </c>
      <c r="D26" s="2" t="s">
        <v>622</v>
      </c>
    </row>
    <row r="27" spans="2:4" x14ac:dyDescent="0.25">
      <c r="B27" s="194"/>
    </row>
    <row r="28" spans="2:4" ht="18.75" x14ac:dyDescent="0.3">
      <c r="B28" s="198"/>
    </row>
    <row r="29" spans="2:4" ht="18.75" x14ac:dyDescent="0.3">
      <c r="B29" s="198"/>
    </row>
    <row r="30" spans="2:4" ht="18.75" x14ac:dyDescent="0.3">
      <c r="B30" s="198"/>
    </row>
    <row r="31" spans="2:4" ht="16.5" customHeight="1" x14ac:dyDescent="0.3">
      <c r="B31" s="198"/>
    </row>
    <row r="32" spans="2:4" ht="18.75" x14ac:dyDescent="0.3">
      <c r="B32" s="198"/>
    </row>
    <row r="33" spans="2:4" ht="18.75" x14ac:dyDescent="0.3">
      <c r="B33" s="198"/>
    </row>
    <row r="34" spans="2:4" ht="18.75" x14ac:dyDescent="0.3">
      <c r="B34" s="198"/>
    </row>
    <row r="35" spans="2:4" ht="18.75" x14ac:dyDescent="0.3">
      <c r="B35" s="198"/>
    </row>
    <row r="36" spans="2:4" ht="18.75" x14ac:dyDescent="0.3">
      <c r="B36" s="198"/>
    </row>
    <row r="37" spans="2:4" ht="18.75" x14ac:dyDescent="0.3">
      <c r="B37" s="198"/>
    </row>
    <row r="38" spans="2:4" ht="18.75" x14ac:dyDescent="0.3">
      <c r="B38" s="198"/>
    </row>
    <row r="39" spans="2:4" ht="18.75" x14ac:dyDescent="0.3">
      <c r="B39" s="198"/>
    </row>
    <row r="40" spans="2:4" ht="18.75" x14ac:dyDescent="0.3">
      <c r="B40" s="198"/>
    </row>
    <row r="41" spans="2:4" ht="18.75" hidden="1" x14ac:dyDescent="0.3">
      <c r="B41" s="198"/>
    </row>
    <row r="42" spans="2:4" ht="18.75" hidden="1" x14ac:dyDescent="0.3">
      <c r="B42" s="198"/>
    </row>
    <row r="43" spans="2:4" ht="18.75" hidden="1" x14ac:dyDescent="0.3">
      <c r="B43" s="198"/>
    </row>
    <row r="44" spans="2:4" ht="18.75" hidden="1" x14ac:dyDescent="0.3">
      <c r="B44" s="198"/>
    </row>
    <row r="45" spans="2:4" ht="18.75" x14ac:dyDescent="0.3">
      <c r="B45" s="198"/>
    </row>
    <row r="46" spans="2:4" ht="42.75" customHeight="1" x14ac:dyDescent="0.25">
      <c r="B46" s="212" t="str">
        <f t="shared" ref="B46" ca="1" si="3">OFFSET($C46,0,$E$1-1)</f>
        <v>Login with MitID Erhverv provided by your company and click ¨Start selvbetjening¨.</v>
      </c>
      <c r="C46" s="209" t="s">
        <v>584</v>
      </c>
      <c r="D46" s="91" t="s">
        <v>583</v>
      </c>
    </row>
    <row r="47" spans="2:4" x14ac:dyDescent="0.25">
      <c r="C47" s="194"/>
    </row>
    <row r="52" spans="2:3" x14ac:dyDescent="0.25">
      <c r="C52" s="194"/>
    </row>
    <row r="54" spans="2:3" ht="18.75" x14ac:dyDescent="0.3">
      <c r="B54" s="155"/>
    </row>
    <row r="67" spans="2:4" ht="18.75" x14ac:dyDescent="0.3">
      <c r="B67" s="198" t="str">
        <f t="shared" ref="B67:B70" ca="1" si="4">OFFSET($C67,0,$E$1-1)</f>
        <v>2.1 Virk.dk - Business accounts statistics</v>
      </c>
      <c r="C67" s="2" t="s">
        <v>330</v>
      </c>
      <c r="D67" s="2" t="s">
        <v>571</v>
      </c>
    </row>
    <row r="68" spans="2:4" ht="15.75" x14ac:dyDescent="0.25">
      <c r="B68" s="195" t="str">
        <f t="shared" ca="1" si="4"/>
        <v>Under ¨Vælg den ønskede indberetning og myndighed¨ you must choose:</v>
      </c>
      <c r="C68" s="2" t="s">
        <v>585</v>
      </c>
      <c r="D68" s="2" t="s">
        <v>587</v>
      </c>
    </row>
    <row r="69" spans="2:4" ht="15.75" x14ac:dyDescent="0.25">
      <c r="B69" s="196" t="str">
        <f t="shared" ca="1" si="4"/>
        <v xml:space="preserve"> Regnskabsstatistik til Danmarks Statistik </v>
      </c>
      <c r="C69" s="2" t="s">
        <v>331</v>
      </c>
      <c r="D69" s="2" t="s">
        <v>331</v>
      </c>
    </row>
    <row r="70" spans="2:4" ht="15.75" x14ac:dyDescent="0.25">
      <c r="B70" s="195" t="str">
        <f t="shared" ca="1" si="4"/>
        <v>Click on the ”Næste” button to continue.</v>
      </c>
      <c r="C70" s="2" t="s">
        <v>586</v>
      </c>
      <c r="D70" s="2" t="s">
        <v>572</v>
      </c>
    </row>
    <row r="99" spans="2:4" ht="18.75" x14ac:dyDescent="0.3">
      <c r="B99" s="198" t="str">
        <f t="shared" ref="B99:B100" ca="1" si="5">OFFSET($C99,0,$E$1-1)</f>
        <v>2.2 Upload the XBRL file</v>
      </c>
      <c r="C99" s="2" t="s">
        <v>629</v>
      </c>
      <c r="D99" s="2" t="s">
        <v>573</v>
      </c>
    </row>
    <row r="100" spans="2:4" ht="15.75" x14ac:dyDescent="0.25">
      <c r="B100" s="195" t="str">
        <f t="shared" ca="1" si="5"/>
        <v>Click on the ”Vælg fil” button to upload your XBRL file. Click on the ”Næste” button to continue.</v>
      </c>
      <c r="C100" s="193" t="s">
        <v>588</v>
      </c>
      <c r="D100" s="2" t="s">
        <v>574</v>
      </c>
    </row>
    <row r="131" spans="2:4" ht="15.75" x14ac:dyDescent="0.25">
      <c r="B131" s="213" t="str">
        <f ca="1">OFFSET($C131,0,$E$1-1)</f>
        <v xml:space="preserve">Note: If you have generated the XBRL file yourself using this spreadsheet, you must select "All files" in the file browser, in order to see it. </v>
      </c>
      <c r="C131" s="2" t="s">
        <v>626</v>
      </c>
      <c r="D131" s="2" t="s">
        <v>575</v>
      </c>
    </row>
    <row r="138" spans="2:4" ht="18.75" x14ac:dyDescent="0.3">
      <c r="B138" s="198" t="str">
        <f t="shared" ref="B138:B140" ca="1" si="6">OFFSET($C138,0,$E$1-1)</f>
        <v>2.3 Test the XBRL file and and submit your report</v>
      </c>
      <c r="C138" s="2" t="s">
        <v>627</v>
      </c>
      <c r="D138" s="2" t="s">
        <v>576</v>
      </c>
    </row>
    <row r="139" spans="2:4" ht="15.75" x14ac:dyDescent="0.25">
      <c r="B139" s="213" t="str">
        <f t="shared" ca="1" si="6"/>
        <v xml:space="preserve">You can now test your XBRL file and submit the report. </v>
      </c>
      <c r="C139" s="2" t="s">
        <v>578</v>
      </c>
      <c r="D139" s="91" t="s">
        <v>577</v>
      </c>
    </row>
    <row r="140" spans="2:4" ht="15.75" x14ac:dyDescent="0.25">
      <c r="B140" s="196" t="str">
        <f t="shared" ca="1" si="6"/>
        <v xml:space="preserve">Please check that the company name and CVR number you are reporting for, appear in the overview.  </v>
      </c>
      <c r="C140" s="197" t="s">
        <v>589</v>
      </c>
      <c r="D140" s="2" t="s">
        <v>579</v>
      </c>
    </row>
    <row r="178" spans="2:4" ht="18.75" x14ac:dyDescent="0.3">
      <c r="B178" s="198" t="str">
        <f t="shared" ref="B178:B179" ca="1" si="7">OFFSET($C178,0,$E$1-1)</f>
        <v>3. Receipt</v>
      </c>
      <c r="C178" s="2" t="s">
        <v>332</v>
      </c>
      <c r="D178" s="2" t="s">
        <v>334</v>
      </c>
    </row>
    <row r="179" spans="2:4" ht="15.75" x14ac:dyDescent="0.25">
      <c r="B179" s="195" t="str">
        <f t="shared" ca="1" si="7"/>
        <v xml:space="preserve">You will receive a receipt once the report has been submitted. </v>
      </c>
      <c r="C179" s="2" t="s">
        <v>580</v>
      </c>
      <c r="D179" s="2" t="s">
        <v>628</v>
      </c>
    </row>
  </sheetData>
  <hyperlinks>
    <hyperlink ref="B24" r:id="rId1" xr:uid="{00000000-0004-0000-0400-00000000000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Group Box 1">
              <controlPr defaultSize="0" autoFill="0" autoPict="0">
                <anchor moveWithCells="1">
                  <from>
                    <xdr:col>1</xdr:col>
                    <xdr:colOff>4886325</xdr:colOff>
                    <xdr:row>0</xdr:row>
                    <xdr:rowOff>114300</xdr:rowOff>
                  </from>
                  <to>
                    <xdr:col>1</xdr:col>
                    <xdr:colOff>6600825</xdr:colOff>
                    <xdr:row>0</xdr:row>
                    <xdr:rowOff>457200</xdr:rowOff>
                  </to>
                </anchor>
              </controlPr>
            </control>
          </mc:Choice>
        </mc:AlternateContent>
        <mc:AlternateContent xmlns:mc="http://schemas.openxmlformats.org/markup-compatibility/2006">
          <mc:Choice Requires="x14">
            <control shapeId="9218" r:id="rId6" name="Option Button 2">
              <controlPr defaultSize="0" autoFill="0" autoLine="0" autoPict="0">
                <anchor moveWithCells="1">
                  <from>
                    <xdr:col>1</xdr:col>
                    <xdr:colOff>5095875</xdr:colOff>
                    <xdr:row>0</xdr:row>
                    <xdr:rowOff>171450</xdr:rowOff>
                  </from>
                  <to>
                    <xdr:col>1</xdr:col>
                    <xdr:colOff>5591175</xdr:colOff>
                    <xdr:row>0</xdr:row>
                    <xdr:rowOff>438150</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1</xdr:col>
                    <xdr:colOff>5829300</xdr:colOff>
                    <xdr:row>0</xdr:row>
                    <xdr:rowOff>171450</xdr:rowOff>
                  </from>
                  <to>
                    <xdr:col>1</xdr:col>
                    <xdr:colOff>6343650</xdr:colOff>
                    <xdr:row>0</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F43"/>
  <sheetViews>
    <sheetView showGridLines="0" workbookViewId="0">
      <selection activeCell="D12" sqref="D12"/>
    </sheetView>
  </sheetViews>
  <sheetFormatPr defaultColWidth="9.140625" defaultRowHeight="15" outlineLevelCol="1" x14ac:dyDescent="0.25"/>
  <cols>
    <col min="1" max="1" width="9.140625" style="2"/>
    <col min="2" max="2" width="125.5703125" style="2" customWidth="1"/>
    <col min="3" max="3" width="118.7109375" style="2" hidden="1" customWidth="1" outlineLevel="1"/>
    <col min="4" max="4" width="97.28515625" style="2" hidden="1" customWidth="1" outlineLevel="1"/>
    <col min="5" max="5" width="9.140625" style="7" hidden="1" customWidth="1" outlineLevel="1"/>
    <col min="6" max="6" width="9.140625" style="8" collapsed="1"/>
    <col min="7" max="16384" width="9.140625" style="2"/>
  </cols>
  <sheetData>
    <row r="1" spans="1:5" ht="41.25" customHeight="1" thickBot="1" x14ac:dyDescent="0.5">
      <c r="A1" s="99" t="str">
        <f ca="1">OFFSET($C1,0,E1-1)</f>
        <v xml:space="preserve">FAQ about Business accounts statistics and XBRL </v>
      </c>
      <c r="B1" s="12"/>
      <c r="C1" s="199" t="s">
        <v>611</v>
      </c>
      <c r="D1" s="91" t="s">
        <v>610</v>
      </c>
      <c r="E1" s="7">
        <v>2</v>
      </c>
    </row>
    <row r="2" spans="1:5" ht="37.5" customHeight="1" x14ac:dyDescent="0.45">
      <c r="A2" s="204"/>
      <c r="B2" s="205" t="str">
        <f ca="1">OFFSET($C2,0,$E$1-1)</f>
        <v>Purpose</v>
      </c>
      <c r="C2" s="199" t="s">
        <v>341</v>
      </c>
      <c r="D2" s="91" t="s">
        <v>340</v>
      </c>
    </row>
    <row r="3" spans="1:5" ht="82.5" customHeight="1" x14ac:dyDescent="0.25">
      <c r="A3" s="98"/>
      <c r="B3" s="200" t="str">
        <f ca="1">OFFSET($C3,0,$E$1-1)</f>
        <v>The purpose of the Business accounts statistics for the private urban sector is to analyze the activity level and the structure of the Danish business sector and to provide the basis for operational economic analyses, business policy decisions, and the evaluations of the implemented business policies. Furthermore, the Business accounts statistics are a very important input to the Danish national accounts. The Business accounts statistics for the private urban sector have been collected and compiled since 1995.</v>
      </c>
      <c r="C3" s="199" t="s">
        <v>591</v>
      </c>
      <c r="D3" s="93" t="s">
        <v>592</v>
      </c>
      <c r="E3" s="2"/>
    </row>
    <row r="4" spans="1:5" ht="30.75" customHeight="1" x14ac:dyDescent="0.25">
      <c r="A4" s="98"/>
      <c r="B4" s="200" t="str">
        <f ca="1">OFFSET($C4,0,$E$1-1)</f>
        <v>Reporting to Business accounts statistics is mandatory by law, under the Act on Statistics Denmark, cf. Statutory Order no. 599 of 22 June 2000, Section 8-12a.</v>
      </c>
      <c r="C4" s="199" t="s">
        <v>593</v>
      </c>
      <c r="D4" s="209" t="s">
        <v>594</v>
      </c>
      <c r="E4" s="2"/>
    </row>
    <row r="5" spans="1:5" ht="14.25" customHeight="1" x14ac:dyDescent="0.25">
      <c r="A5" s="98"/>
      <c r="B5" s="200"/>
      <c r="C5" s="199"/>
      <c r="E5" s="2"/>
    </row>
    <row r="6" spans="1:5" ht="32.25" customHeight="1" x14ac:dyDescent="0.25">
      <c r="B6" s="206" t="str">
        <f t="shared" ref="B6:B16" ca="1" si="0">OFFSET($C6,0,$E$1-1)</f>
        <v>Can I use the XBRL file, we use to report to the Danish Business Authority, to report to Business accounts statistics?</v>
      </c>
      <c r="C6" s="211" t="s">
        <v>612</v>
      </c>
      <c r="D6" s="78" t="s">
        <v>597</v>
      </c>
    </row>
    <row r="7" spans="1:5" ht="15.75" x14ac:dyDescent="0.25">
      <c r="A7" s="98"/>
      <c r="B7" s="200" t="str">
        <f t="shared" ca="1" si="0"/>
        <v xml:space="preserve">No. </v>
      </c>
      <c r="C7" s="199" t="s">
        <v>595</v>
      </c>
      <c r="D7" s="102" t="s">
        <v>596</v>
      </c>
    </row>
    <row r="8" spans="1:5" ht="42" customHeight="1" x14ac:dyDescent="0.25">
      <c r="A8" s="98"/>
      <c r="B8" s="200" t="str">
        <f t="shared" ca="1" si="0"/>
        <v xml:space="preserve">The XBRL file that is used to report to Statistics Denmark is created with a different taxonomy (i.e. it is more detailed and contains confidential data, that is not found in the company's official annual report), than the XBRL file you report to the Danish Business Authority. 
</v>
      </c>
      <c r="C8" s="199" t="s">
        <v>356</v>
      </c>
      <c r="D8" s="200" t="s">
        <v>601</v>
      </c>
    </row>
    <row r="9" spans="1:5" ht="16.5" customHeight="1" x14ac:dyDescent="0.25">
      <c r="A9" s="98"/>
      <c r="B9" s="102"/>
      <c r="C9" s="96"/>
      <c r="D9" s="102"/>
    </row>
    <row r="10" spans="1:5" ht="15.75" x14ac:dyDescent="0.25">
      <c r="A10" s="98"/>
      <c r="B10" s="206" t="str">
        <f t="shared" ca="1" si="0"/>
        <v>Why is my XBRL file rejected, when I try to upload the report?</v>
      </c>
      <c r="C10" s="96" t="s">
        <v>606</v>
      </c>
      <c r="D10" s="96" t="s">
        <v>598</v>
      </c>
    </row>
    <row r="11" spans="1:5" ht="25.5" customHeight="1" x14ac:dyDescent="0.25">
      <c r="A11" s="98"/>
      <c r="B11" s="200" t="str">
        <f t="shared" ca="1" si="0"/>
        <v>There can be various reasons why an XBRL file is rejected:</v>
      </c>
      <c r="C11" s="199" t="s">
        <v>600</v>
      </c>
      <c r="D11" s="199" t="s">
        <v>599</v>
      </c>
    </row>
    <row r="12" spans="1:5" ht="69" customHeight="1" x14ac:dyDescent="0.25">
      <c r="A12" s="98"/>
      <c r="B12" s="200" t="str">
        <f t="shared" ca="1" si="0"/>
        <v>• Incorrect taxonomy.  As mentioned above, make sure that the file is not the annual report that you submit to the Danish Business Authority. 
• Incorrect CVR number or date formatting. 
• The file is incomplete and lacks items (tags). Try creating a new XBRL file. 
• The XBRL file contains decimals (e.g. commas) - check your entries. Remember that all amounts must be written in whole thousands (000).</v>
      </c>
      <c r="C12" s="199" t="s">
        <v>634</v>
      </c>
      <c r="D12" s="209" t="s">
        <v>607</v>
      </c>
      <c r="E12" s="2"/>
    </row>
    <row r="13" spans="1:5" ht="13.5" customHeight="1" x14ac:dyDescent="0.25">
      <c r="A13" s="98"/>
      <c r="B13" s="100"/>
      <c r="C13" s="96"/>
      <c r="E13" s="2"/>
    </row>
    <row r="14" spans="1:5" ht="25.5" customHeight="1" x14ac:dyDescent="0.25">
      <c r="B14" s="205" t="str">
        <f t="shared" ca="1" si="0"/>
        <v xml:space="preserve">Contact the Business Dynamics section: </v>
      </c>
      <c r="C14" s="96" t="s">
        <v>608</v>
      </c>
      <c r="D14" s="96" t="s">
        <v>609</v>
      </c>
    </row>
    <row r="15" spans="1:5" x14ac:dyDescent="0.25">
      <c r="B15" s="200" t="str">
        <f t="shared" ca="1" si="0"/>
        <v>Telephone: +45 39 17 35 70</v>
      </c>
      <c r="C15" s="91" t="s">
        <v>605</v>
      </c>
      <c r="D15" s="91" t="s">
        <v>602</v>
      </c>
    </row>
    <row r="16" spans="1:5" x14ac:dyDescent="0.25">
      <c r="B16" s="200" t="str">
        <f t="shared" ca="1" si="0"/>
        <v xml:space="preserve">Email: regn@dst.dk </v>
      </c>
      <c r="C16" s="91" t="s">
        <v>604</v>
      </c>
      <c r="D16" s="91" t="s">
        <v>603</v>
      </c>
    </row>
    <row r="17" spans="2:4" ht="33" customHeight="1" x14ac:dyDescent="0.25">
      <c r="B17" s="200"/>
      <c r="C17" s="91"/>
      <c r="D17" s="91"/>
    </row>
    <row r="18" spans="2:4" x14ac:dyDescent="0.25">
      <c r="B18" s="200"/>
      <c r="C18" s="91"/>
      <c r="D18" s="91"/>
    </row>
    <row r="20" spans="2:4" x14ac:dyDescent="0.25">
      <c r="B20"/>
      <c r="C20"/>
    </row>
    <row r="21" spans="2:4" x14ac:dyDescent="0.25">
      <c r="B21" s="100"/>
    </row>
    <row r="22" spans="2:4" x14ac:dyDescent="0.25">
      <c r="B22"/>
      <c r="C22" s="96"/>
    </row>
    <row r="23" spans="2:4" x14ac:dyDescent="0.25">
      <c r="B23"/>
      <c r="C23" s="96"/>
    </row>
    <row r="24" spans="2:4" x14ac:dyDescent="0.25">
      <c r="B24"/>
    </row>
    <row r="25" spans="2:4" x14ac:dyDescent="0.25">
      <c r="B25"/>
      <c r="C25" s="96"/>
      <c r="D25" s="101"/>
    </row>
    <row r="26" spans="2:4" x14ac:dyDescent="0.25">
      <c r="B26"/>
      <c r="C26" s="96"/>
    </row>
    <row r="27" spans="2:4" x14ac:dyDescent="0.25">
      <c r="B27"/>
    </row>
    <row r="28" spans="2:4" x14ac:dyDescent="0.25">
      <c r="B28"/>
    </row>
    <row r="29" spans="2:4" x14ac:dyDescent="0.25">
      <c r="B29"/>
    </row>
    <row r="43" spans="2:2" ht="18.75" x14ac:dyDescent="0.3">
      <c r="B43" s="155"/>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Group Box 1">
              <controlPr defaultSize="0" autoFill="0" autoPict="0">
                <anchor moveWithCells="1">
                  <from>
                    <xdr:col>1</xdr:col>
                    <xdr:colOff>5838825</xdr:colOff>
                    <xdr:row>0</xdr:row>
                    <xdr:rowOff>85725</xdr:rowOff>
                  </from>
                  <to>
                    <xdr:col>1</xdr:col>
                    <xdr:colOff>7886700</xdr:colOff>
                    <xdr:row>0</xdr:row>
                    <xdr:rowOff>466725</xdr:rowOff>
                  </to>
                </anchor>
              </controlPr>
            </control>
          </mc:Choice>
        </mc:AlternateContent>
        <mc:AlternateContent xmlns:mc="http://schemas.openxmlformats.org/markup-compatibility/2006">
          <mc:Choice Requires="x14">
            <control shapeId="10242" r:id="rId4" name="Option Button 2">
              <controlPr defaultSize="0" autoFill="0" autoLine="0" autoPict="0">
                <anchor moveWithCells="1">
                  <from>
                    <xdr:col>1</xdr:col>
                    <xdr:colOff>6086475</xdr:colOff>
                    <xdr:row>0</xdr:row>
                    <xdr:rowOff>152400</xdr:rowOff>
                  </from>
                  <to>
                    <xdr:col>1</xdr:col>
                    <xdr:colOff>6686550</xdr:colOff>
                    <xdr:row>0</xdr:row>
                    <xdr:rowOff>447675</xdr:rowOff>
                  </to>
                </anchor>
              </controlPr>
            </control>
          </mc:Choice>
        </mc:AlternateContent>
        <mc:AlternateContent xmlns:mc="http://schemas.openxmlformats.org/markup-compatibility/2006">
          <mc:Choice Requires="x14">
            <control shapeId="10243" r:id="rId5" name="Option Button 3">
              <controlPr defaultSize="0" autoFill="0" autoLine="0" autoPict="0">
                <anchor moveWithCells="1">
                  <from>
                    <xdr:col>1</xdr:col>
                    <xdr:colOff>6972300</xdr:colOff>
                    <xdr:row>0</xdr:row>
                    <xdr:rowOff>152400</xdr:rowOff>
                  </from>
                  <to>
                    <xdr:col>1</xdr:col>
                    <xdr:colOff>7581900</xdr:colOff>
                    <xdr:row>0</xdr:row>
                    <xdr:rowOff>447675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3</vt:i4>
      </vt:variant>
    </vt:vector>
  </HeadingPairs>
  <TitlesOfParts>
    <vt:vector size="9" baseType="lpstr">
      <vt:lpstr>Start - Guide</vt:lpstr>
      <vt:lpstr>Regnskabsstatistik</vt:lpstr>
      <vt:lpstr>REGN Information</vt:lpstr>
      <vt:lpstr>XBRL</vt:lpstr>
      <vt:lpstr>XBRL upload</vt:lpstr>
      <vt:lpstr>FAQ</vt:lpstr>
      <vt:lpstr>form_lang</vt:lpstr>
      <vt:lpstr>'XBRL upload'!Titel</vt:lpstr>
      <vt:lpstr>Regnskabsstatistik!Udskriftstitler</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LKS@dst.dk</dc:creator>
  <cp:lastModifiedBy>Morten Bo Jakobsen</cp:lastModifiedBy>
  <cp:lastPrinted>2018-05-24T08:13:06Z</cp:lastPrinted>
  <dcterms:created xsi:type="dcterms:W3CDTF">2015-11-06T08:50:14Z</dcterms:created>
  <dcterms:modified xsi:type="dcterms:W3CDTF">2026-02-19T12:27:38Z</dcterms:modified>
</cp:coreProperties>
</file>